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Báo cáo" sheetId="1" r:id="rId1"/>
  </sheets>
  <definedNames>
    <definedName name="_xlnm.Print_Titles" localSheetId="0">'Báo cáo'!$6:$7</definedName>
  </definedNames>
  <calcPr fullCalcOnLoad="1"/>
</workbook>
</file>

<file path=xl/sharedStrings.xml><?xml version="1.0" encoding="utf-8"?>
<sst xmlns="http://schemas.openxmlformats.org/spreadsheetml/2006/main" count="365" uniqueCount="186">
  <si>
    <t>Số 
TT</t>
  </si>
  <si>
    <t>Nội dung</t>
  </si>
  <si>
    <t>Tổng số liệu báo cáo
 quyết toán</t>
  </si>
  <si>
    <t>Tổng số liệu quyết toán
 được duyệt</t>
  </si>
  <si>
    <t>Chênh lệch</t>
  </si>
  <si>
    <t>5=4-3</t>
  </si>
  <si>
    <t>A</t>
  </si>
  <si>
    <t>Quyết toán thu, chi, nộp ngân sách phí, lệ phí</t>
  </si>
  <si>
    <t>I</t>
  </si>
  <si>
    <t xml:space="preserve"> Số thu phí, lệ phí</t>
  </si>
  <si>
    <t>Lệ phí</t>
  </si>
  <si>
    <t>Phí</t>
  </si>
  <si>
    <t>II</t>
  </si>
  <si>
    <t>Chi từ nguồn thu phí được khấu trừ hoặc để lại</t>
  </si>
  <si>
    <t>Chi quản lý hành chính</t>
  </si>
  <si>
    <t>1.1</t>
  </si>
  <si>
    <t>1.2</t>
  </si>
  <si>
    <t xml:space="preserve">Kinh phí không thực hiện chế độ tự chủ 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</si>
  <si>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</si>
  <si>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</si>
  <si>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</si>
  <si>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</si>
  <si>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</si>
  <si>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</si>
  <si>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</si>
  <si>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</si>
  <si>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</si>
  <si>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</si>
  <si>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</si>
  <si>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 xml:space="preserve"> Kinh phí nhiệm vụ thường xuyên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</si>
  <si>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</si>
  <si>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</si>
  <si>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</si>
  <si>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</si>
  <si>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</si>
  <si>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</si>
  <si>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</si>
  <si>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</si>
  <si>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</si>
  <si>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</si>
  <si>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</si>
  <si>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</si>
  <si>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</si>
  <si>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</si>
  <si>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</si>
  <si>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</si>
  <si>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</si>
  <si>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</si>
  <si>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</si>
  <si>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</si>
  <si>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</si>
  <si>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</si>
  <si>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III</t>
  </si>
  <si>
    <t xml:space="preserve"> Số phí, lệ phí nộp ngân sách nhà nước</t>
  </si>
  <si>
    <t>B</t>
  </si>
  <si>
    <t>Quyết toán chi ngân sách nhà nước</t>
  </si>
  <si>
    <t>Nguồn ngân sách trong nước</t>
  </si>
  <si>
    <t>Nguồn vốn viện trợ</t>
  </si>
  <si>
    <t>Dự án A</t>
  </si>
  <si>
    <t>Dự án B</t>
  </si>
  <si>
    <t>Nguồn vay nợ nước ngoài</t>
  </si>
  <si>
    <t xml:space="preserve">Kinh phí thực hiện chế độ tự chủ </t>
  </si>
  <si>
    <t>Kinh phí nhiệm vụ thường xuyên theo chức năng</t>
  </si>
  <si>
    <t>Kinh phí nhiệm vụ thường xuyên</t>
  </si>
  <si>
    <t xml:space="preserve"> Văn phòng Bộ </t>
  </si>
  <si>
    <t xml:space="preserve"> Cục công tác phía Nam </t>
  </si>
  <si>
    <t xml:space="preserve"> Cục Quản lý nhà và Thị trường BĐS </t>
  </si>
  <si>
    <t xml:space="preserve"> Cục Giám định </t>
  </si>
  <si>
    <t>Trung tâm Phát triển Công nghệ quản lý và Kiểm định xây dựng</t>
  </si>
  <si>
    <t xml:space="preserve"> Thanh tra Xây dựng </t>
  </si>
  <si>
    <t xml:space="preserve"> Cục Hạ tầng Kỹ thuật </t>
  </si>
  <si>
    <t xml:space="preserve"> Ban QLDA Phát triển hạ tầng kỹ thuật </t>
  </si>
  <si>
    <t xml:space="preserve"> Cục Phát triển đô thị </t>
  </si>
  <si>
    <t xml:space="preserve"> Ban QLDA Phát triển  đô thị </t>
  </si>
  <si>
    <t xml:space="preserve"> Cục Quản lý hoạt động xây dựng </t>
  </si>
  <si>
    <t xml:space="preserve"> Cục Kinh tế xây dựng </t>
  </si>
  <si>
    <t>Ủy ban Giám sát kỹ thuật ASEAN</t>
  </si>
  <si>
    <t>Ủy ban Giám sát kiến trúc ASEAN</t>
  </si>
  <si>
    <t xml:space="preserve"> Viện Khoa học công nghệ xây dựng </t>
  </si>
  <si>
    <t xml:space="preserve"> Viện Vật liệu xây dựng </t>
  </si>
  <si>
    <t xml:space="preserve"> Viện Kinh tế xây dựng </t>
  </si>
  <si>
    <t xml:space="preserve"> Viện Quy hoạch Đô thị và Nông thôn quốc gia </t>
  </si>
  <si>
    <t xml:space="preserve"> Viện Kiến trúc Quốc gia </t>
  </si>
  <si>
    <t xml:space="preserve"> Viện Quy hoạch xây dựng miền Nam </t>
  </si>
  <si>
    <t xml:space="preserve"> Viện Quy hoach môi trường, hạ tầng kỹ thuật đô thị và nông thôn </t>
  </si>
  <si>
    <t xml:space="preserve"> Viện Quy hoạch XD phát triển nông thôn </t>
  </si>
  <si>
    <t xml:space="preserve"> Trung tâm Quy hoạch đô thị và nông thôn miền Trung </t>
  </si>
  <si>
    <t xml:space="preserve"> Phân viện Quy hoạch ĐT và nông thôn miền Nam </t>
  </si>
  <si>
    <t xml:space="preserve"> Viện nghiên cứu thiết kế đô thị </t>
  </si>
  <si>
    <t xml:space="preserve"> Cung triển lãm QH Quốc Gia </t>
  </si>
  <si>
    <t xml:space="preserve"> Trung tâm thông tin </t>
  </si>
  <si>
    <t xml:space="preserve"> Tạp chí xây dựng </t>
  </si>
  <si>
    <t xml:space="preserve"> Báo xây dựng </t>
  </si>
  <si>
    <t xml:space="preserve"> Nhà xuất bản xây dựng </t>
  </si>
  <si>
    <t xml:space="preserve"> Bệnh viện Xây dựng </t>
  </si>
  <si>
    <t xml:space="preserve"> Bệnh viện xây dựng Việt trì </t>
  </si>
  <si>
    <t xml:space="preserve"> TTĐiều dưỡng PHCN Sầm Sơn </t>
  </si>
  <si>
    <t xml:space="preserve"> TTĐiều dưỡng PHCN Đồ Sơn </t>
  </si>
  <si>
    <t xml:space="preserve"> TT điều dưỡng PHCN Cửa Lò </t>
  </si>
  <si>
    <t xml:space="preserve"> TT ĐD PHCN Phía Nam </t>
  </si>
  <si>
    <t xml:space="preserve"> Trường Cao đẳng XD số 1 </t>
  </si>
  <si>
    <t xml:space="preserve"> Trường Cao đẳng XD TP. HCM </t>
  </si>
  <si>
    <t xml:space="preserve"> Trường Đại học XD miền Trung </t>
  </si>
  <si>
    <t xml:space="preserve"> Trường Đại học XD miền Tây </t>
  </si>
  <si>
    <t xml:space="preserve"> Trường Cao đẳng XD CT đô thị </t>
  </si>
  <si>
    <t xml:space="preserve"> Trường Cao đẳng XD Nam Định </t>
  </si>
  <si>
    <t xml:space="preserve"> Trường Cao đẳng nghề Việt Xô số 1 </t>
  </si>
  <si>
    <t xml:space="preserve"> Trường Đại học Kiến trúc HN </t>
  </si>
  <si>
    <t xml:space="preserve"> Trường Đại học Kiến trúc HCM </t>
  </si>
  <si>
    <t xml:space="preserve"> Học viện Cán bộ QL XD và Đô thị </t>
  </si>
  <si>
    <t xml:space="preserve"> Trường Cao đẳng nghề Lilama 1 </t>
  </si>
  <si>
    <t xml:space="preserve"> Trường Cao đẳng nghề Lilama 2 </t>
  </si>
  <si>
    <t xml:space="preserve"> Trường Cao đẳng nghề Sông Đà </t>
  </si>
  <si>
    <t xml:space="preserve"> Trường Cao đẳng Cơ giới xây dựng </t>
  </si>
  <si>
    <t xml:space="preserve"> Trường Cao đẳng nghề Xây dựng </t>
  </si>
  <si>
    <t xml:space="preserve"> Trường Trung cấp KT - Nghiệp vụ Sông Hồng </t>
  </si>
  <si>
    <t xml:space="preserve"> Trường Trung cấp KT - Nghiệp vụ Hải phòng </t>
  </si>
  <si>
    <t xml:space="preserve"> Trường Trung cấp KT - Nghiệp vụ Vinh </t>
  </si>
  <si>
    <t xml:space="preserve"> Trường Cao đẳng nghề KT - Nghiệp vụ Hà Nội </t>
  </si>
  <si>
    <t xml:space="preserve"> Trường Trung cấp nghề Cơ khí xây dựng </t>
  </si>
  <si>
    <t>Văn phòng hợp phần các khu đô thị nghèo</t>
  </si>
  <si>
    <t>Vụ Khoa học Công nghệ và Môi trường</t>
  </si>
  <si>
    <t>BỘ XÂY DỰNG</t>
  </si>
  <si>
    <t>Biểu số 4/TT90</t>
  </si>
  <si>
    <t xml:space="preserve"> QUYẾT TOÁN THU - CHI NGÂN SÁCH NHÀ NƯỚC NĂM 2018</t>
  </si>
  <si>
    <t xml:space="preserve">(Kèm theo Quyết định số 83/QĐ-BXD ngày 22/01/2020 của Bộ trưởng Bộ Xây dựng) </t>
  </si>
  <si>
    <t xml:space="preserve">  Đon vị tính: Đồng</t>
  </si>
  <si>
    <t>6.10</t>
  </si>
  <si>
    <t>6.11</t>
  </si>
  <si>
    <t>6.12</t>
  </si>
  <si>
    <t>6.13</t>
  </si>
  <si>
    <t>6.14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</si>
  <si>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</si>
  <si>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</si>
  <si>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</si>
  <si>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</si>
  <si>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</si>
  <si>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</si>
  <si>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</si>
  <si>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</si>
  <si>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</si>
  <si>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</si>
  <si>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</si>
  <si>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</si>
  <si>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</si>
  <si>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</si>
  <si>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</si>
  <si>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</si>
  <si>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</si>
  <si>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</si>
  <si>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</si>
  <si>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</si>
  <si>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</si>
  <si>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</si>
  <si>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</si>
  <si>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</si>
  <si>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</si>
  <si>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</si>
  <si>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</si>
  <si>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</si>
  <si>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</si>
  <si>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</si>
  <si>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</si>
  <si>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</si>
  <si>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</si>
  <si>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</si>
  <si>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</si>
  <si>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</si>
  <si>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</si>
  <si>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</si>
  <si>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</si>
  <si>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</si>
  <si>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</si>
  <si>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</si>
  <si>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</si>
  <si>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</si>
  <si>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- Lệ phí cấp giấy phép hoạt động cho nhà thầu</t>
  </si>
  <si>
    <t>- Lệ phí cấp chứng chỉ năng lực hoạt động XD</t>
  </si>
  <si>
    <t>Thu phí</t>
  </si>
  <si>
    <t>- Phí thẩm định dự án</t>
  </si>
  <si>
    <t>- Phí thẩm định thiết kế cơ sở</t>
  </si>
  <si>
    <t>- Phí thẩm định thiết kế kỹ thuật</t>
  </si>
  <si>
    <t>- Phí thẩm định thiết kế bản vẽ thi công, dự toán xây dựng</t>
  </si>
  <si>
    <t>- Phí thẩm định điều kiện kinh doanh dịch vụ kiểm định kỹ thuật an toàn lao động</t>
  </si>
  <si>
    <t>- Phí thẩm định dự toán</t>
  </si>
  <si>
    <t>Số quyết toán được duyệt chi tiết từng đơn vị trực thuộc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</si>
</sst>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Calibri Light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 Light"/>
      <family val="1"/>
    </font>
    <font>
      <b/>
      <i/>
      <sz val="12"/>
      <color indexed="8"/>
      <name val="Calibri Light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2"/>
      <color indexed="8"/>
      <name val="Calibri Light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libri Light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 Light"/>
      <family val="1"/>
    </font>
    <font>
      <b/>
      <i/>
      <sz val="12"/>
      <color theme="1"/>
      <name val="Calibri Light"/>
      <family val="1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12"/>
      <color theme="1"/>
      <name val="Calibri Light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172" fontId="58" fillId="33" borderId="10" xfId="42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 quotePrefix="1">
      <alignment horizontal="center"/>
    </xf>
    <xf numFmtId="173" fontId="57" fillId="33" borderId="10" xfId="42" applyNumberFormat="1" applyFont="1" applyFill="1" applyBorder="1" applyAlignment="1">
      <alignment horizontal="right" wrapText="1"/>
    </xf>
    <xf numFmtId="173" fontId="58" fillId="33" borderId="10" xfId="0" applyNumberFormat="1" applyFont="1" applyFill="1" applyBorder="1" applyAlignment="1">
      <alignment horizontal="right"/>
    </xf>
    <xf numFmtId="173" fontId="60" fillId="33" borderId="10" xfId="42" applyNumberFormat="1" applyFont="1" applyFill="1" applyBorder="1" applyAlignment="1">
      <alignment horizontal="right" wrapText="1"/>
    </xf>
    <xf numFmtId="0" fontId="60" fillId="33" borderId="10" xfId="0" applyFont="1" applyFill="1" applyBorder="1" applyAlignment="1">
      <alignment horizontal="right"/>
    </xf>
    <xf numFmtId="0" fontId="57" fillId="33" borderId="10" xfId="0" applyFont="1" applyFill="1" applyBorder="1" applyAlignment="1">
      <alignment horizontal="right"/>
    </xf>
    <xf numFmtId="173" fontId="59" fillId="33" borderId="10" xfId="0" applyNumberFormat="1" applyFont="1" applyFill="1" applyBorder="1" applyAlignment="1">
      <alignment horizontal="right"/>
    </xf>
    <xf numFmtId="173" fontId="58" fillId="33" borderId="10" xfId="0" applyNumberFormat="1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right"/>
    </xf>
    <xf numFmtId="173" fontId="57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 vertical="top" wrapText="1"/>
    </xf>
    <xf numFmtId="173" fontId="60" fillId="33" borderId="10" xfId="0" applyNumberFormat="1" applyFont="1" applyFill="1" applyBorder="1" applyAlignment="1">
      <alignment horizontal="right"/>
    </xf>
    <xf numFmtId="0" fontId="70" fillId="0" borderId="0" xfId="0" applyFont="1" applyAlignment="1">
      <alignment/>
    </xf>
    <xf numFmtId="173" fontId="57" fillId="33" borderId="10" xfId="0" applyNumberFormat="1" applyFont="1" applyFill="1" applyBorder="1" applyAlignment="1">
      <alignment horizontal="right" vertical="top" wrapText="1"/>
    </xf>
    <xf numFmtId="0" fontId="60" fillId="33" borderId="10" xfId="0" applyFont="1" applyFill="1" applyBorder="1" applyAlignment="1">
      <alignment horizontal="right" vertical="top" wrapText="1"/>
    </xf>
    <xf numFmtId="0" fontId="57" fillId="33" borderId="10" xfId="0" applyFont="1" applyFill="1" applyBorder="1" applyAlignment="1">
      <alignment horizontal="right" vertical="top" wrapText="1"/>
    </xf>
    <xf numFmtId="3" fontId="57" fillId="33" borderId="10" xfId="0" applyNumberFormat="1" applyFont="1" applyFill="1" applyBorder="1" applyAlignment="1">
      <alignment horizontal="right"/>
    </xf>
    <xf numFmtId="0" fontId="59" fillId="0" borderId="10" xfId="0" applyFont="1" applyBorder="1" applyAlignment="1">
      <alignment wrapText="1"/>
    </xf>
    <xf numFmtId="0" fontId="57" fillId="0" borderId="10" xfId="0" applyFont="1" applyBorder="1" applyAlignment="1" quotePrefix="1">
      <alignment wrapText="1"/>
    </xf>
    <xf numFmtId="0" fontId="71" fillId="0" borderId="1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right"/>
    </xf>
    <xf numFmtId="0" fontId="60" fillId="33" borderId="11" xfId="0" applyFont="1" applyFill="1" applyBorder="1" applyAlignment="1">
      <alignment horizontal="right"/>
    </xf>
    <xf numFmtId="0" fontId="65" fillId="0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60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L177"/>
  <sheetViews>
    <sheetView showGridLines="0" tabSelected="1" zoomScalePageLayoutView="0" workbookViewId="0" topLeftCell="A1">
      <selection activeCell="B9" sqref="B9"/>
    </sheetView>
  </sheetViews>
  <sheetFormatPr defaultColWidth="9.00390625" defaultRowHeight="15"/>
  <cols>
    <col min="1" max="1" width="5.00390625" style="16" customWidth="1"/>
    <col min="2" max="2" width="46.421875" style="1" customWidth="1"/>
    <col min="3" max="4" width="21.7109375" style="29" customWidth="1"/>
    <col min="5" max="5" width="7.421875" style="22" customWidth="1"/>
    <col min="6" max="6" width="21.140625" style="22" customWidth="1"/>
    <col min="7" max="7" width="20.7109375" style="22" customWidth="1"/>
    <col min="8" max="8" width="17.7109375" style="22" customWidth="1"/>
    <col min="9" max="10" width="18.7109375" style="22" customWidth="1"/>
    <col min="11" max="11" width="15.7109375" style="22" customWidth="1"/>
    <col min="12" max="16" width="18.7109375" style="22" customWidth="1"/>
    <col min="17" max="17" width="17.7109375" style="22" customWidth="1"/>
    <col min="18" max="18" width="18.7109375" style="22" customWidth="1"/>
    <col min="19" max="20" width="15.7109375" style="22" customWidth="1"/>
    <col min="21" max="26" width="18.7109375" style="22" customWidth="1"/>
    <col min="27" max="27" width="17.7109375" style="22" customWidth="1"/>
    <col min="28" max="28" width="17.140625" style="22" customWidth="1"/>
    <col min="29" max="29" width="18.28125" style="22" customWidth="1"/>
    <col min="30" max="31" width="15.7109375" style="22" customWidth="1"/>
    <col min="32" max="32" width="17.7109375" style="22" customWidth="1"/>
    <col min="33" max="33" width="18.7109375" style="22" customWidth="1"/>
    <col min="34" max="36" width="17.7109375" style="22" customWidth="1"/>
    <col min="37" max="37" width="18.7109375" style="22" customWidth="1"/>
    <col min="38" max="38" width="17.7109375" style="22" customWidth="1"/>
    <col min="39" max="40" width="18.7109375" style="22" customWidth="1"/>
    <col min="41" max="42" width="17.7109375" style="22" customWidth="1"/>
    <col min="43" max="57" width="18.7109375" style="22" customWidth="1"/>
    <col min="58" max="58" width="17.7109375" style="22" customWidth="1"/>
    <col min="59" max="59" width="18.7109375" style="22" customWidth="1"/>
    <col min="60" max="60" width="17.7109375" style="22" customWidth="1"/>
    <col min="61" max="61" width="18.7109375" style="22" customWidth="1"/>
    <col min="62" max="62" width="17.7109375" style="22" customWidth="1"/>
    <col min="63" max="63" width="15.7109375" style="22" customWidth="1"/>
    <col min="64" max="64" width="18.7109375" style="22" customWidth="1"/>
    <col min="65" max="16384" width="9.00390625" style="1" customWidth="1"/>
  </cols>
  <sheetData>
    <row r="1" spans="1:9" ht="18.75" customHeight="1">
      <c r="A1" s="31" t="s">
        <v>122</v>
      </c>
      <c r="B1" s="17"/>
      <c r="C1" s="17"/>
      <c r="D1" s="17"/>
      <c r="E1" s="17"/>
      <c r="F1" s="17"/>
      <c r="H1" s="32"/>
      <c r="I1" s="32" t="s">
        <v>123</v>
      </c>
    </row>
    <row r="2" spans="1:9" ht="19.5" customHeight="1">
      <c r="A2" s="60" t="s">
        <v>124</v>
      </c>
      <c r="B2" s="60"/>
      <c r="C2" s="60"/>
      <c r="D2" s="60"/>
      <c r="E2" s="60"/>
      <c r="F2" s="60"/>
      <c r="G2" s="60"/>
      <c r="H2" s="60"/>
      <c r="I2" s="60"/>
    </row>
    <row r="3" spans="1:64" s="2" customFormat="1" ht="19.5" customHeight="1">
      <c r="A3" s="59" t="s">
        <v>125</v>
      </c>
      <c r="B3" s="59"/>
      <c r="C3" s="59"/>
      <c r="D3" s="59"/>
      <c r="E3" s="59"/>
      <c r="F3" s="59"/>
      <c r="G3" s="59"/>
      <c r="H3" s="59"/>
      <c r="I3" s="59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64" s="2" customFormat="1" ht="18.75">
      <c r="A4" s="30"/>
      <c r="B4" s="30"/>
      <c r="C4" s="30"/>
      <c r="D4" s="30"/>
      <c r="E4" s="30"/>
      <c r="F4" s="30"/>
      <c r="G4" s="30"/>
      <c r="H4" s="3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9" ht="15.75">
      <c r="A5" s="3"/>
      <c r="B5" s="4"/>
      <c r="C5" s="57"/>
      <c r="D5" s="57"/>
      <c r="E5" s="58"/>
      <c r="F5" s="58"/>
      <c r="H5" s="61" t="s">
        <v>126</v>
      </c>
      <c r="I5" s="61"/>
    </row>
    <row r="6" spans="1:64" ht="94.5">
      <c r="A6" s="5" t="s">
        <v>0</v>
      </c>
      <c r="B6" s="6" t="s">
        <v>1</v>
      </c>
      <c r="C6" s="24" t="s">
        <v>2</v>
      </c>
      <c r="D6" s="24" t="s">
        <v>3</v>
      </c>
      <c r="E6" s="24" t="s">
        <v>4</v>
      </c>
      <c r="F6" s="24" t="s">
        <v>185</v>
      </c>
      <c r="G6" s="25" t="s">
        <v>64</v>
      </c>
      <c r="H6" s="25" t="s">
        <v>65</v>
      </c>
      <c r="I6" s="25" t="s">
        <v>66</v>
      </c>
      <c r="J6" s="25" t="s">
        <v>67</v>
      </c>
      <c r="K6" s="26" t="s">
        <v>68</v>
      </c>
      <c r="L6" s="25" t="s">
        <v>69</v>
      </c>
      <c r="M6" s="25" t="s">
        <v>70</v>
      </c>
      <c r="N6" s="25" t="s">
        <v>71</v>
      </c>
      <c r="O6" s="25" t="s">
        <v>72</v>
      </c>
      <c r="P6" s="25" t="s">
        <v>73</v>
      </c>
      <c r="Q6" s="25" t="s">
        <v>74</v>
      </c>
      <c r="R6" s="25" t="s">
        <v>75</v>
      </c>
      <c r="S6" s="26" t="s">
        <v>76</v>
      </c>
      <c r="T6" s="26" t="s">
        <v>77</v>
      </c>
      <c r="U6" s="25" t="s">
        <v>78</v>
      </c>
      <c r="V6" s="25" t="s">
        <v>79</v>
      </c>
      <c r="W6" s="25" t="s">
        <v>80</v>
      </c>
      <c r="X6" s="25" t="s">
        <v>81</v>
      </c>
      <c r="Y6" s="25" t="s">
        <v>82</v>
      </c>
      <c r="Z6" s="25" t="s">
        <v>83</v>
      </c>
      <c r="AA6" s="25" t="s">
        <v>84</v>
      </c>
      <c r="AB6" s="25" t="s">
        <v>85</v>
      </c>
      <c r="AC6" s="25" t="s">
        <v>86</v>
      </c>
      <c r="AD6" s="25" t="s">
        <v>87</v>
      </c>
      <c r="AE6" s="25" t="s">
        <v>88</v>
      </c>
      <c r="AF6" s="25" t="s">
        <v>89</v>
      </c>
      <c r="AG6" s="25" t="s">
        <v>90</v>
      </c>
      <c r="AH6" s="25" t="s">
        <v>91</v>
      </c>
      <c r="AI6" s="25" t="s">
        <v>92</v>
      </c>
      <c r="AJ6" s="25" t="s">
        <v>93</v>
      </c>
      <c r="AK6" s="25" t="s">
        <v>94</v>
      </c>
      <c r="AL6" s="25" t="s">
        <v>95</v>
      </c>
      <c r="AM6" s="25" t="s">
        <v>96</v>
      </c>
      <c r="AN6" s="25" t="s">
        <v>97</v>
      </c>
      <c r="AO6" s="25" t="s">
        <v>98</v>
      </c>
      <c r="AP6" s="25" t="s">
        <v>99</v>
      </c>
      <c r="AQ6" s="25" t="s">
        <v>100</v>
      </c>
      <c r="AR6" s="25" t="s">
        <v>101</v>
      </c>
      <c r="AS6" s="25" t="s">
        <v>102</v>
      </c>
      <c r="AT6" s="25" t="s">
        <v>103</v>
      </c>
      <c r="AU6" s="25" t="s">
        <v>104</v>
      </c>
      <c r="AV6" s="25" t="s">
        <v>105</v>
      </c>
      <c r="AW6" s="25" t="s">
        <v>106</v>
      </c>
      <c r="AX6" s="25" t="s">
        <v>107</v>
      </c>
      <c r="AY6" s="25" t="s">
        <v>108</v>
      </c>
      <c r="AZ6" s="25" t="s">
        <v>109</v>
      </c>
      <c r="BA6" s="25" t="s">
        <v>110</v>
      </c>
      <c r="BB6" s="25" t="s">
        <v>111</v>
      </c>
      <c r="BC6" s="25" t="s">
        <v>112</v>
      </c>
      <c r="BD6" s="25" t="s">
        <v>113</v>
      </c>
      <c r="BE6" s="25" t="s">
        <v>114</v>
      </c>
      <c r="BF6" s="25" t="s">
        <v>115</v>
      </c>
      <c r="BG6" s="25" t="s">
        <v>116</v>
      </c>
      <c r="BH6" s="25" t="s">
        <v>117</v>
      </c>
      <c r="BI6" s="25" t="s">
        <v>118</v>
      </c>
      <c r="BJ6" s="25" t="s">
        <v>119</v>
      </c>
      <c r="BK6" s="25" t="s">
        <v>120</v>
      </c>
      <c r="BL6" s="25" t="s">
        <v>121</v>
      </c>
    </row>
    <row r="7" spans="1:64" s="35" customFormat="1" ht="12.75">
      <c r="A7" s="33">
        <v>1</v>
      </c>
      <c r="B7" s="33">
        <v>2</v>
      </c>
      <c r="C7" s="34">
        <v>3</v>
      </c>
      <c r="D7" s="34">
        <v>4</v>
      </c>
      <c r="E7" s="34" t="s">
        <v>5</v>
      </c>
      <c r="F7" s="34">
        <v>6</v>
      </c>
      <c r="G7" s="36">
        <v>6.1</v>
      </c>
      <c r="H7" s="36">
        <v>6.2</v>
      </c>
      <c r="I7" s="36">
        <v>6.3</v>
      </c>
      <c r="J7" s="36">
        <v>6.4</v>
      </c>
      <c r="K7" s="36">
        <v>6.5</v>
      </c>
      <c r="L7" s="36">
        <v>6.6</v>
      </c>
      <c r="M7" s="36">
        <v>6.7</v>
      </c>
      <c r="N7" s="36">
        <v>6.8</v>
      </c>
      <c r="O7" s="36">
        <v>6.9</v>
      </c>
      <c r="P7" s="37" t="s">
        <v>127</v>
      </c>
      <c r="Q7" s="37" t="s">
        <v>128</v>
      </c>
      <c r="R7" s="37" t="s">
        <v>129</v>
      </c>
      <c r="S7" s="37" t="s">
        <v>130</v>
      </c>
      <c r="T7" s="37" t="s">
        <v>131</v>
      </c>
      <c r="U7" s="37" t="s">
        <v>132</v>
      </c>
      <c r="V7" s="37" t="s">
        <v>133</v>
      </c>
      <c r="W7" s="37" t="s">
        <v>134</v>
      </c>
      <c r="X7" s="37" t="s">
        <v>135</v>
      </c>
      <c r="Y7" s="37" t="s">
        <v>136</v>
      </c>
      <c r="Z7" s="37" t="s">
        <v>137</v>
      </c>
      <c r="AA7" s="37" t="s">
        <v>138</v>
      </c>
      <c r="AB7" s="37" t="s">
        <v>139</v>
      </c>
      <c r="AC7" s="37" t="s">
        <v>140</v>
      </c>
      <c r="AD7" s="37" t="s">
        <v>141</v>
      </c>
      <c r="AE7" s="37" t="s">
        <v>142</v>
      </c>
      <c r="AF7" s="37" t="s">
        <v>143</v>
      </c>
      <c r="AG7" s="37" t="s">
        <v>144</v>
      </c>
      <c r="AH7" s="37" t="s">
        <v>145</v>
      </c>
      <c r="AI7" s="37" t="s">
        <v>146</v>
      </c>
      <c r="AJ7" s="37" t="s">
        <v>147</v>
      </c>
      <c r="AK7" s="37" t="s">
        <v>148</v>
      </c>
      <c r="AL7" s="37" t="s">
        <v>149</v>
      </c>
      <c r="AM7" s="37" t="s">
        <v>150</v>
      </c>
      <c r="AN7" s="37" t="s">
        <v>151</v>
      </c>
      <c r="AO7" s="37" t="s">
        <v>152</v>
      </c>
      <c r="AP7" s="37" t="s">
        <v>153</v>
      </c>
      <c r="AQ7" s="37" t="s">
        <v>154</v>
      </c>
      <c r="AR7" s="37" t="s">
        <v>155</v>
      </c>
      <c r="AS7" s="37" t="s">
        <v>156</v>
      </c>
      <c r="AT7" s="37" t="s">
        <v>157</v>
      </c>
      <c r="AU7" s="37" t="s">
        <v>158</v>
      </c>
      <c r="AV7" s="37" t="s">
        <v>159</v>
      </c>
      <c r="AW7" s="37" t="s">
        <v>160</v>
      </c>
      <c r="AX7" s="37" t="s">
        <v>161</v>
      </c>
      <c r="AY7" s="37" t="s">
        <v>162</v>
      </c>
      <c r="AZ7" s="37" t="s">
        <v>163</v>
      </c>
      <c r="BA7" s="37" t="s">
        <v>164</v>
      </c>
      <c r="BB7" s="37" t="s">
        <v>165</v>
      </c>
      <c r="BC7" s="37" t="s">
        <v>166</v>
      </c>
      <c r="BD7" s="37" t="s">
        <v>167</v>
      </c>
      <c r="BE7" s="37" t="s">
        <v>168</v>
      </c>
      <c r="BF7" s="37" t="s">
        <v>169</v>
      </c>
      <c r="BG7" s="37" t="s">
        <v>170</v>
      </c>
      <c r="BH7" s="37" t="s">
        <v>171</v>
      </c>
      <c r="BI7" s="37" t="s">
        <v>172</v>
      </c>
      <c r="BJ7" s="37" t="s">
        <v>173</v>
      </c>
      <c r="BK7" s="37" t="s">
        <v>174</v>
      </c>
      <c r="BL7" s="37" t="s">
        <v>175</v>
      </c>
    </row>
    <row r="8" spans="1:64" s="18" customFormat="1" ht="15.75">
      <c r="A8" s="7" t="s">
        <v>6</v>
      </c>
      <c r="B8" s="8" t="s">
        <v>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s="18" customFormat="1" ht="15.75">
      <c r="A9" s="7" t="s">
        <v>8</v>
      </c>
      <c r="B9" s="8" t="s">
        <v>9</v>
      </c>
      <c r="C9" s="39">
        <f>C10+C13</f>
        <v>12934808556</v>
      </c>
      <c r="D9" s="39">
        <f aca="true" t="shared" si="0" ref="D9:BL9">D10+D13</f>
        <v>12934808556</v>
      </c>
      <c r="E9" s="39">
        <f t="shared" si="0"/>
        <v>0</v>
      </c>
      <c r="F9" s="39">
        <f t="shared" si="0"/>
        <v>12934808556</v>
      </c>
      <c r="G9" s="39">
        <f t="shared" si="0"/>
        <v>734810440</v>
      </c>
      <c r="H9" s="39">
        <f t="shared" si="0"/>
        <v>1224500</v>
      </c>
      <c r="I9" s="39">
        <f t="shared" si="0"/>
        <v>0</v>
      </c>
      <c r="J9" s="39">
        <f t="shared" si="0"/>
        <v>120000000</v>
      </c>
      <c r="K9" s="39">
        <f t="shared" si="0"/>
        <v>0</v>
      </c>
      <c r="L9" s="39">
        <f t="shared" si="0"/>
        <v>0</v>
      </c>
      <c r="M9" s="39">
        <f t="shared" si="0"/>
        <v>586068496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9268719800</v>
      </c>
      <c r="R9" s="39">
        <f t="shared" si="0"/>
        <v>2223985320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  <c r="Y9" s="39">
        <f t="shared" si="0"/>
        <v>0</v>
      </c>
      <c r="Z9" s="39">
        <f t="shared" si="0"/>
        <v>0</v>
      </c>
      <c r="AA9" s="39">
        <f t="shared" si="0"/>
        <v>0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39">
        <f t="shared" si="0"/>
        <v>0</v>
      </c>
      <c r="AF9" s="39">
        <f t="shared" si="0"/>
        <v>0</v>
      </c>
      <c r="AG9" s="39">
        <f t="shared" si="0"/>
        <v>0</v>
      </c>
      <c r="AH9" s="39">
        <f t="shared" si="0"/>
        <v>0</v>
      </c>
      <c r="AI9" s="39">
        <f t="shared" si="0"/>
        <v>0</v>
      </c>
      <c r="AJ9" s="39">
        <f t="shared" si="0"/>
        <v>0</v>
      </c>
      <c r="AK9" s="39">
        <f t="shared" si="0"/>
        <v>0</v>
      </c>
      <c r="AL9" s="39">
        <f t="shared" si="0"/>
        <v>0</v>
      </c>
      <c r="AM9" s="39">
        <f t="shared" si="0"/>
        <v>0</v>
      </c>
      <c r="AN9" s="39">
        <f t="shared" si="0"/>
        <v>0</v>
      </c>
      <c r="AO9" s="39">
        <f t="shared" si="0"/>
        <v>0</v>
      </c>
      <c r="AP9" s="39">
        <f t="shared" si="0"/>
        <v>0</v>
      </c>
      <c r="AQ9" s="39">
        <f t="shared" si="0"/>
        <v>0</v>
      </c>
      <c r="AR9" s="39">
        <f t="shared" si="0"/>
        <v>0</v>
      </c>
      <c r="AS9" s="39">
        <f t="shared" si="0"/>
        <v>0</v>
      </c>
      <c r="AT9" s="39">
        <f t="shared" si="0"/>
        <v>0</v>
      </c>
      <c r="AU9" s="39">
        <f t="shared" si="0"/>
        <v>0</v>
      </c>
      <c r="AV9" s="39">
        <f t="shared" si="0"/>
        <v>0</v>
      </c>
      <c r="AW9" s="39">
        <f t="shared" si="0"/>
        <v>0</v>
      </c>
      <c r="AX9" s="39">
        <f t="shared" si="0"/>
        <v>0</v>
      </c>
      <c r="AY9" s="39">
        <f t="shared" si="0"/>
        <v>0</v>
      </c>
      <c r="AZ9" s="39">
        <f t="shared" si="0"/>
        <v>0</v>
      </c>
      <c r="BA9" s="39">
        <f t="shared" si="0"/>
        <v>0</v>
      </c>
      <c r="BB9" s="39">
        <f t="shared" si="0"/>
        <v>0</v>
      </c>
      <c r="BC9" s="39">
        <f t="shared" si="0"/>
        <v>0</v>
      </c>
      <c r="BD9" s="39">
        <f t="shared" si="0"/>
        <v>0</v>
      </c>
      <c r="BE9" s="39">
        <f t="shared" si="0"/>
        <v>0</v>
      </c>
      <c r="BF9" s="39">
        <f t="shared" si="0"/>
        <v>0</v>
      </c>
      <c r="BG9" s="39">
        <f t="shared" si="0"/>
        <v>0</v>
      </c>
      <c r="BH9" s="39">
        <f t="shared" si="0"/>
        <v>0</v>
      </c>
      <c r="BI9" s="39">
        <f t="shared" si="0"/>
        <v>0</v>
      </c>
      <c r="BJ9" s="39">
        <f t="shared" si="0"/>
        <v>0</v>
      </c>
      <c r="BK9" s="39">
        <f t="shared" si="0"/>
        <v>0</v>
      </c>
      <c r="BL9" s="39">
        <f t="shared" si="0"/>
        <v>0</v>
      </c>
    </row>
    <row r="10" spans="1:64" s="19" customFormat="1" ht="15.75">
      <c r="A10" s="9">
        <v>1</v>
      </c>
      <c r="B10" s="54" t="s">
        <v>10</v>
      </c>
      <c r="C10" s="43">
        <f>C11+C12</f>
        <v>3421250000</v>
      </c>
      <c r="D10" s="43">
        <f aca="true" t="shared" si="1" ref="D10:BL10">D11+D12</f>
        <v>3421250000</v>
      </c>
      <c r="E10" s="43">
        <f t="shared" si="1"/>
        <v>0</v>
      </c>
      <c r="F10" s="43">
        <f t="shared" si="1"/>
        <v>3421250000</v>
      </c>
      <c r="G10" s="43">
        <f t="shared" si="1"/>
        <v>305850000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3115400000</v>
      </c>
      <c r="R10" s="43">
        <f t="shared" si="1"/>
        <v>0</v>
      </c>
      <c r="S10" s="43">
        <f t="shared" si="1"/>
        <v>0</v>
      </c>
      <c r="T10" s="43">
        <f t="shared" si="1"/>
        <v>0</v>
      </c>
      <c r="U10" s="43">
        <f t="shared" si="1"/>
        <v>0</v>
      </c>
      <c r="V10" s="43">
        <f t="shared" si="1"/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  <c r="AF10" s="43">
        <f t="shared" si="1"/>
        <v>0</v>
      </c>
      <c r="AG10" s="43">
        <f t="shared" si="1"/>
        <v>0</v>
      </c>
      <c r="AH10" s="43">
        <f t="shared" si="1"/>
        <v>0</v>
      </c>
      <c r="AI10" s="43">
        <f t="shared" si="1"/>
        <v>0</v>
      </c>
      <c r="AJ10" s="43">
        <f t="shared" si="1"/>
        <v>0</v>
      </c>
      <c r="AK10" s="43">
        <f t="shared" si="1"/>
        <v>0</v>
      </c>
      <c r="AL10" s="43">
        <f t="shared" si="1"/>
        <v>0</v>
      </c>
      <c r="AM10" s="43">
        <f t="shared" si="1"/>
        <v>0</v>
      </c>
      <c r="AN10" s="43">
        <f t="shared" si="1"/>
        <v>0</v>
      </c>
      <c r="AO10" s="43">
        <f t="shared" si="1"/>
        <v>0</v>
      </c>
      <c r="AP10" s="43">
        <f t="shared" si="1"/>
        <v>0</v>
      </c>
      <c r="AQ10" s="43">
        <f t="shared" si="1"/>
        <v>0</v>
      </c>
      <c r="AR10" s="43">
        <f t="shared" si="1"/>
        <v>0</v>
      </c>
      <c r="AS10" s="43">
        <f t="shared" si="1"/>
        <v>0</v>
      </c>
      <c r="AT10" s="43">
        <f t="shared" si="1"/>
        <v>0</v>
      </c>
      <c r="AU10" s="43">
        <f t="shared" si="1"/>
        <v>0</v>
      </c>
      <c r="AV10" s="43">
        <f t="shared" si="1"/>
        <v>0</v>
      </c>
      <c r="AW10" s="43">
        <f t="shared" si="1"/>
        <v>0</v>
      </c>
      <c r="AX10" s="43">
        <f t="shared" si="1"/>
        <v>0</v>
      </c>
      <c r="AY10" s="43">
        <f t="shared" si="1"/>
        <v>0</v>
      </c>
      <c r="AZ10" s="43">
        <f t="shared" si="1"/>
        <v>0</v>
      </c>
      <c r="BA10" s="43">
        <f t="shared" si="1"/>
        <v>0</v>
      </c>
      <c r="BB10" s="43">
        <f t="shared" si="1"/>
        <v>0</v>
      </c>
      <c r="BC10" s="43">
        <f t="shared" si="1"/>
        <v>0</v>
      </c>
      <c r="BD10" s="43">
        <f t="shared" si="1"/>
        <v>0</v>
      </c>
      <c r="BE10" s="43">
        <f t="shared" si="1"/>
        <v>0</v>
      </c>
      <c r="BF10" s="43">
        <f t="shared" si="1"/>
        <v>0</v>
      </c>
      <c r="BG10" s="43">
        <f t="shared" si="1"/>
        <v>0</v>
      </c>
      <c r="BH10" s="43">
        <f t="shared" si="1"/>
        <v>0</v>
      </c>
      <c r="BI10" s="43">
        <f t="shared" si="1"/>
        <v>0</v>
      </c>
      <c r="BJ10" s="43">
        <f t="shared" si="1"/>
        <v>0</v>
      </c>
      <c r="BK10" s="43">
        <f t="shared" si="1"/>
        <v>0</v>
      </c>
      <c r="BL10" s="43">
        <f t="shared" si="1"/>
        <v>0</v>
      </c>
    </row>
    <row r="11" spans="1:64" s="2" customFormat="1" ht="15.75">
      <c r="A11" s="10"/>
      <c r="B11" s="55" t="s">
        <v>176</v>
      </c>
      <c r="C11" s="46">
        <f>D11</f>
        <v>274000000</v>
      </c>
      <c r="D11" s="46">
        <f>SUM(G11:BL11)</f>
        <v>274000000</v>
      </c>
      <c r="E11" s="46"/>
      <c r="F11" s="46">
        <f>D11</f>
        <v>274000000</v>
      </c>
      <c r="G11" s="46">
        <v>86000000</v>
      </c>
      <c r="H11" s="46">
        <v>0</v>
      </c>
      <c r="I11" s="46"/>
      <c r="J11" s="46"/>
      <c r="K11" s="46"/>
      <c r="L11" s="46"/>
      <c r="M11" s="46"/>
      <c r="N11" s="46"/>
      <c r="O11" s="46"/>
      <c r="P11" s="46"/>
      <c r="Q11" s="46">
        <v>188000000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s="2" customFormat="1" ht="15.75">
      <c r="A12" s="10"/>
      <c r="B12" s="55" t="s">
        <v>177</v>
      </c>
      <c r="C12" s="46">
        <f>D12</f>
        <v>3147250000</v>
      </c>
      <c r="D12" s="46">
        <f>SUM(G12:BL12)</f>
        <v>3147250000</v>
      </c>
      <c r="E12" s="46"/>
      <c r="F12" s="46">
        <f>D12</f>
        <v>3147250000</v>
      </c>
      <c r="G12" s="46">
        <v>219850000</v>
      </c>
      <c r="H12" s="46">
        <v>0</v>
      </c>
      <c r="I12" s="46"/>
      <c r="J12" s="46"/>
      <c r="K12" s="46"/>
      <c r="L12" s="46"/>
      <c r="M12" s="46"/>
      <c r="N12" s="46"/>
      <c r="O12" s="46"/>
      <c r="P12" s="46"/>
      <c r="Q12" s="46">
        <v>2927400000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s="19" customFormat="1" ht="15.75">
      <c r="A13" s="9">
        <v>2</v>
      </c>
      <c r="B13" s="54" t="s">
        <v>178</v>
      </c>
      <c r="C13" s="43">
        <f>SUM(C14:C19)</f>
        <v>9513558556</v>
      </c>
      <c r="D13" s="43">
        <f aca="true" t="shared" si="2" ref="D13:BL13">SUM(D14:D19)</f>
        <v>9513558556</v>
      </c>
      <c r="E13" s="43">
        <f t="shared" si="2"/>
        <v>0</v>
      </c>
      <c r="F13" s="43">
        <f t="shared" si="2"/>
        <v>9513558556</v>
      </c>
      <c r="G13" s="43">
        <f t="shared" si="2"/>
        <v>428960440</v>
      </c>
      <c r="H13" s="43">
        <f t="shared" si="2"/>
        <v>1224500</v>
      </c>
      <c r="I13" s="43">
        <f t="shared" si="2"/>
        <v>0</v>
      </c>
      <c r="J13" s="43">
        <f t="shared" si="2"/>
        <v>120000000</v>
      </c>
      <c r="K13" s="43">
        <f t="shared" si="2"/>
        <v>0</v>
      </c>
      <c r="L13" s="43">
        <f t="shared" si="2"/>
        <v>0</v>
      </c>
      <c r="M13" s="43">
        <f t="shared" si="2"/>
        <v>586068496</v>
      </c>
      <c r="N13" s="43">
        <f t="shared" si="2"/>
        <v>0</v>
      </c>
      <c r="O13" s="43">
        <f t="shared" si="2"/>
        <v>0</v>
      </c>
      <c r="P13" s="43">
        <f t="shared" si="2"/>
        <v>0</v>
      </c>
      <c r="Q13" s="43">
        <f t="shared" si="2"/>
        <v>6153319800</v>
      </c>
      <c r="R13" s="43">
        <f t="shared" si="2"/>
        <v>2223985320</v>
      </c>
      <c r="S13" s="43">
        <f t="shared" si="2"/>
        <v>0</v>
      </c>
      <c r="T13" s="43">
        <f t="shared" si="2"/>
        <v>0</v>
      </c>
      <c r="U13" s="43">
        <f t="shared" si="2"/>
        <v>0</v>
      </c>
      <c r="V13" s="43">
        <f t="shared" si="2"/>
        <v>0</v>
      </c>
      <c r="W13" s="43">
        <f t="shared" si="2"/>
        <v>0</v>
      </c>
      <c r="X13" s="43">
        <f t="shared" si="2"/>
        <v>0</v>
      </c>
      <c r="Y13" s="43">
        <f t="shared" si="2"/>
        <v>0</v>
      </c>
      <c r="Z13" s="43">
        <f t="shared" si="2"/>
        <v>0</v>
      </c>
      <c r="AA13" s="43">
        <f t="shared" si="2"/>
        <v>0</v>
      </c>
      <c r="AB13" s="43">
        <f t="shared" si="2"/>
        <v>0</v>
      </c>
      <c r="AC13" s="43">
        <f t="shared" si="2"/>
        <v>0</v>
      </c>
      <c r="AD13" s="43">
        <f t="shared" si="2"/>
        <v>0</v>
      </c>
      <c r="AE13" s="43">
        <f t="shared" si="2"/>
        <v>0</v>
      </c>
      <c r="AF13" s="43">
        <f t="shared" si="2"/>
        <v>0</v>
      </c>
      <c r="AG13" s="43">
        <f t="shared" si="2"/>
        <v>0</v>
      </c>
      <c r="AH13" s="43">
        <f t="shared" si="2"/>
        <v>0</v>
      </c>
      <c r="AI13" s="43">
        <f t="shared" si="2"/>
        <v>0</v>
      </c>
      <c r="AJ13" s="43">
        <f t="shared" si="2"/>
        <v>0</v>
      </c>
      <c r="AK13" s="43">
        <f t="shared" si="2"/>
        <v>0</v>
      </c>
      <c r="AL13" s="43">
        <f t="shared" si="2"/>
        <v>0</v>
      </c>
      <c r="AM13" s="43">
        <f t="shared" si="2"/>
        <v>0</v>
      </c>
      <c r="AN13" s="43">
        <f t="shared" si="2"/>
        <v>0</v>
      </c>
      <c r="AO13" s="43">
        <f t="shared" si="2"/>
        <v>0</v>
      </c>
      <c r="AP13" s="43">
        <f t="shared" si="2"/>
        <v>0</v>
      </c>
      <c r="AQ13" s="43">
        <f t="shared" si="2"/>
        <v>0</v>
      </c>
      <c r="AR13" s="43">
        <f t="shared" si="2"/>
        <v>0</v>
      </c>
      <c r="AS13" s="43">
        <f t="shared" si="2"/>
        <v>0</v>
      </c>
      <c r="AT13" s="43">
        <f t="shared" si="2"/>
        <v>0</v>
      </c>
      <c r="AU13" s="43">
        <f t="shared" si="2"/>
        <v>0</v>
      </c>
      <c r="AV13" s="43">
        <f t="shared" si="2"/>
        <v>0</v>
      </c>
      <c r="AW13" s="43">
        <f t="shared" si="2"/>
        <v>0</v>
      </c>
      <c r="AX13" s="43">
        <f t="shared" si="2"/>
        <v>0</v>
      </c>
      <c r="AY13" s="43">
        <f t="shared" si="2"/>
        <v>0</v>
      </c>
      <c r="AZ13" s="43">
        <f t="shared" si="2"/>
        <v>0</v>
      </c>
      <c r="BA13" s="43">
        <f t="shared" si="2"/>
        <v>0</v>
      </c>
      <c r="BB13" s="43">
        <f t="shared" si="2"/>
        <v>0</v>
      </c>
      <c r="BC13" s="43">
        <f t="shared" si="2"/>
        <v>0</v>
      </c>
      <c r="BD13" s="43">
        <f t="shared" si="2"/>
        <v>0</v>
      </c>
      <c r="BE13" s="43">
        <f t="shared" si="2"/>
        <v>0</v>
      </c>
      <c r="BF13" s="43">
        <f t="shared" si="2"/>
        <v>0</v>
      </c>
      <c r="BG13" s="43">
        <f t="shared" si="2"/>
        <v>0</v>
      </c>
      <c r="BH13" s="43">
        <f t="shared" si="2"/>
        <v>0</v>
      </c>
      <c r="BI13" s="43">
        <f t="shared" si="2"/>
        <v>0</v>
      </c>
      <c r="BJ13" s="43">
        <f t="shared" si="2"/>
        <v>0</v>
      </c>
      <c r="BK13" s="43">
        <f t="shared" si="2"/>
        <v>0</v>
      </c>
      <c r="BL13" s="43">
        <f t="shared" si="2"/>
        <v>0</v>
      </c>
    </row>
    <row r="14" spans="1:64" s="2" customFormat="1" ht="15.75">
      <c r="A14" s="10"/>
      <c r="B14" s="55" t="s">
        <v>179</v>
      </c>
      <c r="C14" s="46">
        <f aca="true" t="shared" si="3" ref="C14:C19">D14</f>
        <v>812775215</v>
      </c>
      <c r="D14" s="46">
        <f aca="true" t="shared" si="4" ref="D14:D19">SUM(G14:BL14)</f>
        <v>812775215</v>
      </c>
      <c r="E14" s="46"/>
      <c r="F14" s="46">
        <f aca="true" t="shared" si="5" ref="F14:F19">D14</f>
        <v>812775215</v>
      </c>
      <c r="G14" s="46">
        <v>169463440</v>
      </c>
      <c r="H14" s="46">
        <v>0</v>
      </c>
      <c r="I14" s="46"/>
      <c r="J14" s="46"/>
      <c r="K14" s="46"/>
      <c r="L14" s="46"/>
      <c r="M14" s="46">
        <v>7589975</v>
      </c>
      <c r="N14" s="46"/>
      <c r="O14" s="46"/>
      <c r="P14" s="46"/>
      <c r="Q14" s="46">
        <v>635721800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s="2" customFormat="1" ht="15.75">
      <c r="A15" s="10"/>
      <c r="B15" s="55" t="s">
        <v>180</v>
      </c>
      <c r="C15" s="46">
        <f t="shared" si="3"/>
        <v>5748526030</v>
      </c>
      <c r="D15" s="46">
        <f t="shared" si="4"/>
        <v>5748526030</v>
      </c>
      <c r="E15" s="46"/>
      <c r="F15" s="46">
        <f t="shared" si="5"/>
        <v>5748526030</v>
      </c>
      <c r="G15" s="46">
        <v>169497000</v>
      </c>
      <c r="H15" s="46">
        <v>1224500</v>
      </c>
      <c r="I15" s="46"/>
      <c r="J15" s="46"/>
      <c r="K15" s="46"/>
      <c r="L15" s="46"/>
      <c r="M15" s="46">
        <v>79340530</v>
      </c>
      <c r="N15" s="46"/>
      <c r="O15" s="46"/>
      <c r="P15" s="46"/>
      <c r="Q15" s="46">
        <v>5498464000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s="2" customFormat="1" ht="15.75">
      <c r="A16" s="10"/>
      <c r="B16" s="55" t="s">
        <v>181</v>
      </c>
      <c r="C16" s="46">
        <f t="shared" si="3"/>
        <v>44104000</v>
      </c>
      <c r="D16" s="46">
        <f t="shared" si="4"/>
        <v>44104000</v>
      </c>
      <c r="E16" s="46"/>
      <c r="F16" s="46">
        <f t="shared" si="5"/>
        <v>44104000</v>
      </c>
      <c r="G16" s="46"/>
      <c r="H16" s="46"/>
      <c r="I16" s="46"/>
      <c r="J16" s="46"/>
      <c r="K16" s="46"/>
      <c r="L16" s="46"/>
      <c r="M16" s="46">
        <v>24970000</v>
      </c>
      <c r="N16" s="46"/>
      <c r="O16" s="46"/>
      <c r="P16" s="46"/>
      <c r="Q16" s="46">
        <v>19134000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s="2" customFormat="1" ht="31.5">
      <c r="A17" s="10"/>
      <c r="B17" s="55" t="s">
        <v>182</v>
      </c>
      <c r="C17" s="46">
        <f t="shared" si="3"/>
        <v>474167991</v>
      </c>
      <c r="D17" s="46">
        <f t="shared" si="4"/>
        <v>474167991</v>
      </c>
      <c r="E17" s="46"/>
      <c r="F17" s="46">
        <f t="shared" si="5"/>
        <v>474167991</v>
      </c>
      <c r="G17" s="46"/>
      <c r="H17" s="46"/>
      <c r="I17" s="46"/>
      <c r="J17" s="46"/>
      <c r="K17" s="46"/>
      <c r="L17" s="46"/>
      <c r="M17" s="46">
        <v>474167991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s="2" customFormat="1" ht="31.5">
      <c r="A18" s="10"/>
      <c r="B18" s="55" t="s">
        <v>183</v>
      </c>
      <c r="C18" s="46">
        <f t="shared" si="3"/>
        <v>210000000</v>
      </c>
      <c r="D18" s="46">
        <f t="shared" si="4"/>
        <v>210000000</v>
      </c>
      <c r="E18" s="46"/>
      <c r="F18" s="46">
        <f t="shared" si="5"/>
        <v>210000000</v>
      </c>
      <c r="G18" s="46">
        <v>90000000</v>
      </c>
      <c r="H18" s="46"/>
      <c r="I18" s="46"/>
      <c r="J18" s="46">
        <v>120000000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s="2" customFormat="1" ht="15.75">
      <c r="A19" s="10"/>
      <c r="B19" s="55" t="s">
        <v>184</v>
      </c>
      <c r="C19" s="46">
        <f t="shared" si="3"/>
        <v>2223985320</v>
      </c>
      <c r="D19" s="46">
        <f t="shared" si="4"/>
        <v>2223985320</v>
      </c>
      <c r="E19" s="46"/>
      <c r="F19" s="46">
        <f t="shared" si="5"/>
        <v>2223985320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>
        <v>2223985320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s="18" customFormat="1" ht="31.5">
      <c r="A20" s="7" t="s">
        <v>12</v>
      </c>
      <c r="B20" s="8" t="s">
        <v>13</v>
      </c>
      <c r="C20" s="44">
        <f>C21</f>
        <v>6185751827</v>
      </c>
      <c r="D20" s="44">
        <f aca="true" t="shared" si="6" ref="D20:BL21">D21</f>
        <v>6185751827</v>
      </c>
      <c r="E20" s="44">
        <f t="shared" si="6"/>
        <v>0</v>
      </c>
      <c r="F20" s="44">
        <f t="shared" si="6"/>
        <v>6185751827</v>
      </c>
      <c r="G20" s="44">
        <f t="shared" si="6"/>
        <v>241375981</v>
      </c>
      <c r="H20" s="44">
        <f t="shared" si="6"/>
        <v>612250</v>
      </c>
      <c r="I20" s="44">
        <f t="shared" si="6"/>
        <v>0</v>
      </c>
      <c r="J20" s="44">
        <f t="shared" si="6"/>
        <v>108000000</v>
      </c>
      <c r="K20" s="44">
        <f t="shared" si="6"/>
        <v>0</v>
      </c>
      <c r="L20" s="44">
        <f t="shared" si="6"/>
        <v>0</v>
      </c>
      <c r="M20" s="44">
        <f t="shared" si="6"/>
        <v>495574588</v>
      </c>
      <c r="N20" s="44">
        <f t="shared" si="6"/>
        <v>0</v>
      </c>
      <c r="O20" s="44">
        <f t="shared" si="6"/>
        <v>0</v>
      </c>
      <c r="P20" s="44">
        <f t="shared" si="6"/>
        <v>0</v>
      </c>
      <c r="Q20" s="44">
        <f t="shared" si="6"/>
        <v>3338602220</v>
      </c>
      <c r="R20" s="44">
        <f t="shared" si="6"/>
        <v>2001586788</v>
      </c>
      <c r="S20" s="44">
        <f t="shared" si="6"/>
        <v>0</v>
      </c>
      <c r="T20" s="44">
        <f t="shared" si="6"/>
        <v>0</v>
      </c>
      <c r="U20" s="44">
        <f t="shared" si="6"/>
        <v>0</v>
      </c>
      <c r="V20" s="44">
        <f t="shared" si="6"/>
        <v>0</v>
      </c>
      <c r="W20" s="44">
        <f t="shared" si="6"/>
        <v>0</v>
      </c>
      <c r="X20" s="44">
        <f t="shared" si="6"/>
        <v>0</v>
      </c>
      <c r="Y20" s="44">
        <f t="shared" si="6"/>
        <v>0</v>
      </c>
      <c r="Z20" s="44">
        <f t="shared" si="6"/>
        <v>0</v>
      </c>
      <c r="AA20" s="44">
        <f t="shared" si="6"/>
        <v>0</v>
      </c>
      <c r="AB20" s="44">
        <f t="shared" si="6"/>
        <v>0</v>
      </c>
      <c r="AC20" s="44">
        <f t="shared" si="6"/>
        <v>0</v>
      </c>
      <c r="AD20" s="44">
        <f t="shared" si="6"/>
        <v>0</v>
      </c>
      <c r="AE20" s="44">
        <f t="shared" si="6"/>
        <v>0</v>
      </c>
      <c r="AF20" s="44">
        <f t="shared" si="6"/>
        <v>0</v>
      </c>
      <c r="AG20" s="44">
        <f t="shared" si="6"/>
        <v>0</v>
      </c>
      <c r="AH20" s="44">
        <f t="shared" si="6"/>
        <v>0</v>
      </c>
      <c r="AI20" s="44">
        <f t="shared" si="6"/>
        <v>0</v>
      </c>
      <c r="AJ20" s="44">
        <f t="shared" si="6"/>
        <v>0</v>
      </c>
      <c r="AK20" s="44">
        <f t="shared" si="6"/>
        <v>0</v>
      </c>
      <c r="AL20" s="44">
        <f t="shared" si="6"/>
        <v>0</v>
      </c>
      <c r="AM20" s="44">
        <f t="shared" si="6"/>
        <v>0</v>
      </c>
      <c r="AN20" s="44">
        <f t="shared" si="6"/>
        <v>0</v>
      </c>
      <c r="AO20" s="44">
        <f t="shared" si="6"/>
        <v>0</v>
      </c>
      <c r="AP20" s="44">
        <f t="shared" si="6"/>
        <v>0</v>
      </c>
      <c r="AQ20" s="44">
        <f t="shared" si="6"/>
        <v>0</v>
      </c>
      <c r="AR20" s="44">
        <f t="shared" si="6"/>
        <v>0</v>
      </c>
      <c r="AS20" s="44">
        <f t="shared" si="6"/>
        <v>0</v>
      </c>
      <c r="AT20" s="44">
        <f t="shared" si="6"/>
        <v>0</v>
      </c>
      <c r="AU20" s="44">
        <f t="shared" si="6"/>
        <v>0</v>
      </c>
      <c r="AV20" s="44">
        <f t="shared" si="6"/>
        <v>0</v>
      </c>
      <c r="AW20" s="44">
        <f t="shared" si="6"/>
        <v>0</v>
      </c>
      <c r="AX20" s="44">
        <f t="shared" si="6"/>
        <v>0</v>
      </c>
      <c r="AY20" s="44">
        <f t="shared" si="6"/>
        <v>0</v>
      </c>
      <c r="AZ20" s="44">
        <f t="shared" si="6"/>
        <v>0</v>
      </c>
      <c r="BA20" s="44">
        <f t="shared" si="6"/>
        <v>0</v>
      </c>
      <c r="BB20" s="44">
        <f t="shared" si="6"/>
        <v>0</v>
      </c>
      <c r="BC20" s="44">
        <f t="shared" si="6"/>
        <v>0</v>
      </c>
      <c r="BD20" s="44">
        <f t="shared" si="6"/>
        <v>0</v>
      </c>
      <c r="BE20" s="44">
        <f t="shared" si="6"/>
        <v>0</v>
      </c>
      <c r="BF20" s="44">
        <f t="shared" si="6"/>
        <v>0</v>
      </c>
      <c r="BG20" s="44">
        <f t="shared" si="6"/>
        <v>0</v>
      </c>
      <c r="BH20" s="44">
        <f t="shared" si="6"/>
        <v>0</v>
      </c>
      <c r="BI20" s="44">
        <f t="shared" si="6"/>
        <v>0</v>
      </c>
      <c r="BJ20" s="44">
        <f t="shared" si="6"/>
        <v>0</v>
      </c>
      <c r="BK20" s="44">
        <f t="shared" si="6"/>
        <v>0</v>
      </c>
      <c r="BL20" s="44">
        <f t="shared" si="6"/>
        <v>0</v>
      </c>
    </row>
    <row r="21" spans="1:64" s="18" customFormat="1" ht="15.75">
      <c r="A21" s="7">
        <v>1</v>
      </c>
      <c r="B21" s="8" t="s">
        <v>14</v>
      </c>
      <c r="C21" s="44">
        <f>C22</f>
        <v>6185751827</v>
      </c>
      <c r="D21" s="44">
        <f t="shared" si="6"/>
        <v>6185751827</v>
      </c>
      <c r="E21" s="44">
        <f t="shared" si="6"/>
        <v>0</v>
      </c>
      <c r="F21" s="44">
        <f t="shared" si="6"/>
        <v>6185751827</v>
      </c>
      <c r="G21" s="44">
        <f t="shared" si="6"/>
        <v>241375981</v>
      </c>
      <c r="H21" s="44">
        <f t="shared" si="6"/>
        <v>612250</v>
      </c>
      <c r="I21" s="44">
        <f t="shared" si="6"/>
        <v>0</v>
      </c>
      <c r="J21" s="44">
        <f t="shared" si="6"/>
        <v>108000000</v>
      </c>
      <c r="K21" s="44">
        <f t="shared" si="6"/>
        <v>0</v>
      </c>
      <c r="L21" s="44">
        <f t="shared" si="6"/>
        <v>0</v>
      </c>
      <c r="M21" s="44">
        <f t="shared" si="6"/>
        <v>495574588</v>
      </c>
      <c r="N21" s="44">
        <f t="shared" si="6"/>
        <v>0</v>
      </c>
      <c r="O21" s="44">
        <f t="shared" si="6"/>
        <v>0</v>
      </c>
      <c r="P21" s="44">
        <f t="shared" si="6"/>
        <v>0</v>
      </c>
      <c r="Q21" s="44">
        <f t="shared" si="6"/>
        <v>3338602220</v>
      </c>
      <c r="R21" s="44">
        <f t="shared" si="6"/>
        <v>2001586788</v>
      </c>
      <c r="S21" s="44">
        <f t="shared" si="6"/>
        <v>0</v>
      </c>
      <c r="T21" s="44">
        <f t="shared" si="6"/>
        <v>0</v>
      </c>
      <c r="U21" s="44">
        <f t="shared" si="6"/>
        <v>0</v>
      </c>
      <c r="V21" s="44">
        <f t="shared" si="6"/>
        <v>0</v>
      </c>
      <c r="W21" s="44">
        <f t="shared" si="6"/>
        <v>0</v>
      </c>
      <c r="X21" s="44">
        <f t="shared" si="6"/>
        <v>0</v>
      </c>
      <c r="Y21" s="44">
        <f t="shared" si="6"/>
        <v>0</v>
      </c>
      <c r="Z21" s="44">
        <f t="shared" si="6"/>
        <v>0</v>
      </c>
      <c r="AA21" s="44">
        <f t="shared" si="6"/>
        <v>0</v>
      </c>
      <c r="AB21" s="44">
        <f t="shared" si="6"/>
        <v>0</v>
      </c>
      <c r="AC21" s="44">
        <f t="shared" si="6"/>
        <v>0</v>
      </c>
      <c r="AD21" s="44">
        <f t="shared" si="6"/>
        <v>0</v>
      </c>
      <c r="AE21" s="44">
        <f t="shared" si="6"/>
        <v>0</v>
      </c>
      <c r="AF21" s="44">
        <f t="shared" si="6"/>
        <v>0</v>
      </c>
      <c r="AG21" s="44">
        <f t="shared" si="6"/>
        <v>0</v>
      </c>
      <c r="AH21" s="44">
        <f t="shared" si="6"/>
        <v>0</v>
      </c>
      <c r="AI21" s="44">
        <f t="shared" si="6"/>
        <v>0</v>
      </c>
      <c r="AJ21" s="44">
        <f t="shared" si="6"/>
        <v>0</v>
      </c>
      <c r="AK21" s="44">
        <f t="shared" si="6"/>
        <v>0</v>
      </c>
      <c r="AL21" s="44">
        <f t="shared" si="6"/>
        <v>0</v>
      </c>
      <c r="AM21" s="44">
        <f t="shared" si="6"/>
        <v>0</v>
      </c>
      <c r="AN21" s="44">
        <f t="shared" si="6"/>
        <v>0</v>
      </c>
      <c r="AO21" s="44">
        <f t="shared" si="6"/>
        <v>0</v>
      </c>
      <c r="AP21" s="44">
        <f t="shared" si="6"/>
        <v>0</v>
      </c>
      <c r="AQ21" s="44">
        <f t="shared" si="6"/>
        <v>0</v>
      </c>
      <c r="AR21" s="44">
        <f t="shared" si="6"/>
        <v>0</v>
      </c>
      <c r="AS21" s="44">
        <f t="shared" si="6"/>
        <v>0</v>
      </c>
      <c r="AT21" s="44">
        <f t="shared" si="6"/>
        <v>0</v>
      </c>
      <c r="AU21" s="44">
        <f t="shared" si="6"/>
        <v>0</v>
      </c>
      <c r="AV21" s="44">
        <f t="shared" si="6"/>
        <v>0</v>
      </c>
      <c r="AW21" s="44">
        <f t="shared" si="6"/>
        <v>0</v>
      </c>
      <c r="AX21" s="44">
        <f t="shared" si="6"/>
        <v>0</v>
      </c>
      <c r="AY21" s="44">
        <f t="shared" si="6"/>
        <v>0</v>
      </c>
      <c r="AZ21" s="44">
        <f t="shared" si="6"/>
        <v>0</v>
      </c>
      <c r="BA21" s="44">
        <f t="shared" si="6"/>
        <v>0</v>
      </c>
      <c r="BB21" s="44">
        <f t="shared" si="6"/>
        <v>0</v>
      </c>
      <c r="BC21" s="44">
        <f t="shared" si="6"/>
        <v>0</v>
      </c>
      <c r="BD21" s="44">
        <f t="shared" si="6"/>
        <v>0</v>
      </c>
      <c r="BE21" s="44">
        <f t="shared" si="6"/>
        <v>0</v>
      </c>
      <c r="BF21" s="44">
        <f t="shared" si="6"/>
        <v>0</v>
      </c>
      <c r="BG21" s="44">
        <f t="shared" si="6"/>
        <v>0</v>
      </c>
      <c r="BH21" s="44">
        <f t="shared" si="6"/>
        <v>0</v>
      </c>
      <c r="BI21" s="44">
        <f t="shared" si="6"/>
        <v>0</v>
      </c>
      <c r="BJ21" s="44">
        <f t="shared" si="6"/>
        <v>0</v>
      </c>
      <c r="BK21" s="44">
        <f t="shared" si="6"/>
        <v>0</v>
      </c>
      <c r="BL21" s="44">
        <f t="shared" si="6"/>
        <v>0</v>
      </c>
    </row>
    <row r="22" spans="1:64" s="2" customFormat="1" ht="15.75">
      <c r="A22" s="10" t="s">
        <v>15</v>
      </c>
      <c r="B22" s="11" t="s">
        <v>61</v>
      </c>
      <c r="C22" s="46">
        <f>D22</f>
        <v>6185751827</v>
      </c>
      <c r="D22" s="46">
        <f>SUM(G22:BL22)</f>
        <v>6185751827</v>
      </c>
      <c r="E22" s="50">
        <f aca="true" t="shared" si="7" ref="E22:BL22">E9-E55</f>
        <v>0</v>
      </c>
      <c r="F22" s="50">
        <f>D22</f>
        <v>6185751827</v>
      </c>
      <c r="G22" s="50">
        <f t="shared" si="7"/>
        <v>241375981</v>
      </c>
      <c r="H22" s="50">
        <f t="shared" si="7"/>
        <v>612250</v>
      </c>
      <c r="I22" s="50">
        <f t="shared" si="7"/>
        <v>0</v>
      </c>
      <c r="J22" s="50">
        <f t="shared" si="7"/>
        <v>108000000</v>
      </c>
      <c r="K22" s="50">
        <f t="shared" si="7"/>
        <v>0</v>
      </c>
      <c r="L22" s="50">
        <f t="shared" si="7"/>
        <v>0</v>
      </c>
      <c r="M22" s="50">
        <f t="shared" si="7"/>
        <v>495574588</v>
      </c>
      <c r="N22" s="50">
        <f t="shared" si="7"/>
        <v>0</v>
      </c>
      <c r="O22" s="50">
        <f t="shared" si="7"/>
        <v>0</v>
      </c>
      <c r="P22" s="50">
        <f t="shared" si="7"/>
        <v>0</v>
      </c>
      <c r="Q22" s="50">
        <f t="shared" si="7"/>
        <v>3338602220</v>
      </c>
      <c r="R22" s="50">
        <f t="shared" si="7"/>
        <v>2001586788</v>
      </c>
      <c r="S22" s="50">
        <f t="shared" si="7"/>
        <v>0</v>
      </c>
      <c r="T22" s="50">
        <f t="shared" si="7"/>
        <v>0</v>
      </c>
      <c r="U22" s="50">
        <f t="shared" si="7"/>
        <v>0</v>
      </c>
      <c r="V22" s="50">
        <f t="shared" si="7"/>
        <v>0</v>
      </c>
      <c r="W22" s="50">
        <f t="shared" si="7"/>
        <v>0</v>
      </c>
      <c r="X22" s="50">
        <f t="shared" si="7"/>
        <v>0</v>
      </c>
      <c r="Y22" s="50">
        <f t="shared" si="7"/>
        <v>0</v>
      </c>
      <c r="Z22" s="50">
        <f t="shared" si="7"/>
        <v>0</v>
      </c>
      <c r="AA22" s="50">
        <f t="shared" si="7"/>
        <v>0</v>
      </c>
      <c r="AB22" s="50">
        <f t="shared" si="7"/>
        <v>0</v>
      </c>
      <c r="AC22" s="50">
        <f t="shared" si="7"/>
        <v>0</v>
      </c>
      <c r="AD22" s="50">
        <f t="shared" si="7"/>
        <v>0</v>
      </c>
      <c r="AE22" s="50">
        <f t="shared" si="7"/>
        <v>0</v>
      </c>
      <c r="AF22" s="50">
        <f t="shared" si="7"/>
        <v>0</v>
      </c>
      <c r="AG22" s="50">
        <f t="shared" si="7"/>
        <v>0</v>
      </c>
      <c r="AH22" s="50">
        <f t="shared" si="7"/>
        <v>0</v>
      </c>
      <c r="AI22" s="50">
        <f t="shared" si="7"/>
        <v>0</v>
      </c>
      <c r="AJ22" s="50">
        <f t="shared" si="7"/>
        <v>0</v>
      </c>
      <c r="AK22" s="50">
        <f t="shared" si="7"/>
        <v>0</v>
      </c>
      <c r="AL22" s="50">
        <f t="shared" si="7"/>
        <v>0</v>
      </c>
      <c r="AM22" s="50">
        <f t="shared" si="7"/>
        <v>0</v>
      </c>
      <c r="AN22" s="50">
        <f t="shared" si="7"/>
        <v>0</v>
      </c>
      <c r="AO22" s="50">
        <f t="shared" si="7"/>
        <v>0</v>
      </c>
      <c r="AP22" s="50">
        <f t="shared" si="7"/>
        <v>0</v>
      </c>
      <c r="AQ22" s="50">
        <f t="shared" si="7"/>
        <v>0</v>
      </c>
      <c r="AR22" s="50">
        <f t="shared" si="7"/>
        <v>0</v>
      </c>
      <c r="AS22" s="50">
        <f t="shared" si="7"/>
        <v>0</v>
      </c>
      <c r="AT22" s="50">
        <f t="shared" si="7"/>
        <v>0</v>
      </c>
      <c r="AU22" s="50">
        <f t="shared" si="7"/>
        <v>0</v>
      </c>
      <c r="AV22" s="50">
        <f t="shared" si="7"/>
        <v>0</v>
      </c>
      <c r="AW22" s="50">
        <f t="shared" si="7"/>
        <v>0</v>
      </c>
      <c r="AX22" s="50">
        <f t="shared" si="7"/>
        <v>0</v>
      </c>
      <c r="AY22" s="50">
        <f t="shared" si="7"/>
        <v>0</v>
      </c>
      <c r="AZ22" s="50">
        <f t="shared" si="7"/>
        <v>0</v>
      </c>
      <c r="BA22" s="50">
        <f t="shared" si="7"/>
        <v>0</v>
      </c>
      <c r="BB22" s="50">
        <f t="shared" si="7"/>
        <v>0</v>
      </c>
      <c r="BC22" s="50">
        <f t="shared" si="7"/>
        <v>0</v>
      </c>
      <c r="BD22" s="50">
        <f t="shared" si="7"/>
        <v>0</v>
      </c>
      <c r="BE22" s="50">
        <f t="shared" si="7"/>
        <v>0</v>
      </c>
      <c r="BF22" s="50">
        <f t="shared" si="7"/>
        <v>0</v>
      </c>
      <c r="BG22" s="50">
        <f t="shared" si="7"/>
        <v>0</v>
      </c>
      <c r="BH22" s="50">
        <f t="shared" si="7"/>
        <v>0</v>
      </c>
      <c r="BI22" s="50">
        <f t="shared" si="7"/>
        <v>0</v>
      </c>
      <c r="BJ22" s="50">
        <f t="shared" si="7"/>
        <v>0</v>
      </c>
      <c r="BK22" s="50">
        <f t="shared" si="7"/>
        <v>0</v>
      </c>
      <c r="BL22" s="50">
        <f t="shared" si="7"/>
        <v>0</v>
      </c>
    </row>
    <row r="23" spans="1:64" s="2" customFormat="1" ht="15.75">
      <c r="A23" s="10" t="s">
        <v>16</v>
      </c>
      <c r="B23" s="11" t="s">
        <v>17</v>
      </c>
      <c r="C23" s="46">
        <f>D23</f>
        <v>0</v>
      </c>
      <c r="D23" s="46">
        <f>SUM(G23:BL23)</f>
        <v>0</v>
      </c>
      <c r="E23" s="42"/>
      <c r="F23" s="4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s="18" customFormat="1" ht="15.75">
      <c r="A24" s="12">
        <v>2</v>
      </c>
      <c r="B24" s="8" t="s">
        <v>18</v>
      </c>
      <c r="C24" s="47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s="2" customFormat="1" ht="15.75">
      <c r="A25" s="13" t="s">
        <v>19</v>
      </c>
      <c r="B25" s="11" t="s">
        <v>20</v>
      </c>
      <c r="C25" s="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49" customFormat="1" ht="15.75">
      <c r="A26" s="14"/>
      <c r="B26" s="15" t="s">
        <v>21</v>
      </c>
      <c r="C26" s="5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s="49" customFormat="1" ht="15.75">
      <c r="A27" s="14"/>
      <c r="B27" s="15" t="s">
        <v>22</v>
      </c>
      <c r="C27" s="5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s="49" customFormat="1" ht="15.75">
      <c r="A28" s="14"/>
      <c r="B28" s="15" t="s">
        <v>23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s="2" customFormat="1" ht="15.75">
      <c r="A29" s="13" t="s">
        <v>24</v>
      </c>
      <c r="B29" s="11" t="s">
        <v>62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s="2" customFormat="1" ht="15.75">
      <c r="A30" s="13" t="s">
        <v>25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s="18" customFormat="1" ht="15.75">
      <c r="A31" s="7">
        <v>3</v>
      </c>
      <c r="B31" s="8" t="s">
        <v>27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s="2" customFormat="1" ht="15.75">
      <c r="A32" s="10" t="s">
        <v>28</v>
      </c>
      <c r="B32" s="11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2" customFormat="1" ht="15.75">
      <c r="A33" s="10" t="s">
        <v>30</v>
      </c>
      <c r="B33" s="11" t="s">
        <v>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18" customFormat="1" ht="15.75">
      <c r="A34" s="7">
        <v>4</v>
      </c>
      <c r="B34" s="8" t="s">
        <v>31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s="2" customFormat="1" ht="15.75">
      <c r="A35" s="10" t="s">
        <v>32</v>
      </c>
      <c r="B35" s="11" t="s">
        <v>63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2" customFormat="1" ht="15.75">
      <c r="A36" s="10" t="s">
        <v>33</v>
      </c>
      <c r="B36" s="11" t="s">
        <v>26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s="18" customFormat="1" ht="15.75">
      <c r="A37" s="7">
        <v>5</v>
      </c>
      <c r="B37" s="8" t="s">
        <v>34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s="2" customFormat="1" ht="15.75">
      <c r="A38" s="10" t="s">
        <v>35</v>
      </c>
      <c r="B38" s="11" t="s">
        <v>63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s="2" customFormat="1" ht="15.75">
      <c r="A39" s="10" t="s">
        <v>36</v>
      </c>
      <c r="B39" s="11" t="s">
        <v>26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18" customFormat="1" ht="15.75">
      <c r="A40" s="7">
        <v>6</v>
      </c>
      <c r="B40" s="8" t="s">
        <v>37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s="2" customFormat="1" ht="15.75">
      <c r="A41" s="10" t="s">
        <v>38</v>
      </c>
      <c r="B41" s="11" t="s">
        <v>63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</row>
    <row r="42" spans="1:64" s="2" customFormat="1" ht="15.75">
      <c r="A42" s="10" t="s">
        <v>39</v>
      </c>
      <c r="B42" s="11" t="s">
        <v>26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s="18" customFormat="1" ht="15.75">
      <c r="A43" s="7">
        <v>7</v>
      </c>
      <c r="B43" s="8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64" s="2" customFormat="1" ht="15.75">
      <c r="A44" s="10" t="s">
        <v>41</v>
      </c>
      <c r="B44" s="11" t="s">
        <v>63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2" customFormat="1" ht="15.75">
      <c r="A45" s="10" t="s">
        <v>42</v>
      </c>
      <c r="B45" s="11" t="s">
        <v>26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18" customFormat="1" ht="15.75">
      <c r="A46" s="7">
        <v>8</v>
      </c>
      <c r="B46" s="8" t="s">
        <v>43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</row>
    <row r="47" spans="1:64" s="2" customFormat="1" ht="15.75">
      <c r="A47" s="10" t="s">
        <v>44</v>
      </c>
      <c r="B47" s="11" t="s">
        <v>63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</row>
    <row r="48" spans="1:64" s="2" customFormat="1" ht="15.75">
      <c r="A48" s="10" t="s">
        <v>45</v>
      </c>
      <c r="B48" s="11" t="s">
        <v>26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64" s="18" customFormat="1" ht="31.5">
      <c r="A49" s="7">
        <v>9</v>
      </c>
      <c r="B49" s="8" t="s">
        <v>46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64" s="2" customFormat="1" ht="15.75">
      <c r="A50" s="10" t="s">
        <v>47</v>
      </c>
      <c r="B50" s="11" t="s">
        <v>63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</row>
    <row r="51" spans="1:64" s="2" customFormat="1" ht="15.75">
      <c r="A51" s="10" t="s">
        <v>48</v>
      </c>
      <c r="B51" s="11" t="s">
        <v>26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64" s="18" customFormat="1" ht="15.75">
      <c r="A52" s="7">
        <v>10</v>
      </c>
      <c r="B52" s="8" t="s">
        <v>49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64" s="2" customFormat="1" ht="15.75">
      <c r="A53" s="10" t="s">
        <v>50</v>
      </c>
      <c r="B53" s="11" t="s">
        <v>63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2" customFormat="1" ht="15.75">
      <c r="A54" s="10" t="s">
        <v>51</v>
      </c>
      <c r="B54" s="11" t="s">
        <v>26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20" customFormat="1" ht="15.75">
      <c r="A55" s="7" t="s">
        <v>52</v>
      </c>
      <c r="B55" s="8" t="s">
        <v>53</v>
      </c>
      <c r="C55" s="39">
        <f>C56+C59</f>
        <v>6749056729</v>
      </c>
      <c r="D55" s="39">
        <f aca="true" t="shared" si="8" ref="D55:BL55">D56+D59</f>
        <v>6749056729</v>
      </c>
      <c r="E55" s="39">
        <f t="shared" si="8"/>
        <v>0</v>
      </c>
      <c r="F55" s="39">
        <f t="shared" si="8"/>
        <v>6749056729</v>
      </c>
      <c r="G55" s="39">
        <f t="shared" si="8"/>
        <v>493434459</v>
      </c>
      <c r="H55" s="39">
        <f t="shared" si="8"/>
        <v>612250</v>
      </c>
      <c r="I55" s="39">
        <f t="shared" si="8"/>
        <v>0</v>
      </c>
      <c r="J55" s="39">
        <f t="shared" si="8"/>
        <v>12000000</v>
      </c>
      <c r="K55" s="39">
        <f t="shared" si="8"/>
        <v>0</v>
      </c>
      <c r="L55" s="39">
        <f t="shared" si="8"/>
        <v>0</v>
      </c>
      <c r="M55" s="39">
        <f t="shared" si="8"/>
        <v>90493908</v>
      </c>
      <c r="N55" s="39">
        <f t="shared" si="8"/>
        <v>0</v>
      </c>
      <c r="O55" s="39">
        <f t="shared" si="8"/>
        <v>0</v>
      </c>
      <c r="P55" s="39">
        <f t="shared" si="8"/>
        <v>0</v>
      </c>
      <c r="Q55" s="39">
        <f t="shared" si="8"/>
        <v>5930117580</v>
      </c>
      <c r="R55" s="39">
        <f t="shared" si="8"/>
        <v>222398532</v>
      </c>
      <c r="S55" s="39">
        <f t="shared" si="8"/>
        <v>0</v>
      </c>
      <c r="T55" s="39">
        <f t="shared" si="8"/>
        <v>0</v>
      </c>
      <c r="U55" s="39">
        <f t="shared" si="8"/>
        <v>0</v>
      </c>
      <c r="V55" s="39">
        <f t="shared" si="8"/>
        <v>0</v>
      </c>
      <c r="W55" s="39">
        <f t="shared" si="8"/>
        <v>0</v>
      </c>
      <c r="X55" s="39">
        <f t="shared" si="8"/>
        <v>0</v>
      </c>
      <c r="Y55" s="39">
        <f t="shared" si="8"/>
        <v>0</v>
      </c>
      <c r="Z55" s="39">
        <f t="shared" si="8"/>
        <v>0</v>
      </c>
      <c r="AA55" s="39">
        <f t="shared" si="8"/>
        <v>0</v>
      </c>
      <c r="AB55" s="39">
        <f t="shared" si="8"/>
        <v>0</v>
      </c>
      <c r="AC55" s="39">
        <f t="shared" si="8"/>
        <v>0</v>
      </c>
      <c r="AD55" s="39">
        <f t="shared" si="8"/>
        <v>0</v>
      </c>
      <c r="AE55" s="39">
        <f t="shared" si="8"/>
        <v>0</v>
      </c>
      <c r="AF55" s="39">
        <f t="shared" si="8"/>
        <v>0</v>
      </c>
      <c r="AG55" s="39">
        <f t="shared" si="8"/>
        <v>0</v>
      </c>
      <c r="AH55" s="39">
        <f t="shared" si="8"/>
        <v>0</v>
      </c>
      <c r="AI55" s="39">
        <f t="shared" si="8"/>
        <v>0</v>
      </c>
      <c r="AJ55" s="39">
        <f t="shared" si="8"/>
        <v>0</v>
      </c>
      <c r="AK55" s="39">
        <f t="shared" si="8"/>
        <v>0</v>
      </c>
      <c r="AL55" s="39">
        <f t="shared" si="8"/>
        <v>0</v>
      </c>
      <c r="AM55" s="39">
        <f t="shared" si="8"/>
        <v>0</v>
      </c>
      <c r="AN55" s="39">
        <f t="shared" si="8"/>
        <v>0</v>
      </c>
      <c r="AO55" s="39">
        <f t="shared" si="8"/>
        <v>0</v>
      </c>
      <c r="AP55" s="39">
        <f t="shared" si="8"/>
        <v>0</v>
      </c>
      <c r="AQ55" s="39">
        <f t="shared" si="8"/>
        <v>0</v>
      </c>
      <c r="AR55" s="39">
        <f t="shared" si="8"/>
        <v>0</v>
      </c>
      <c r="AS55" s="39">
        <f t="shared" si="8"/>
        <v>0</v>
      </c>
      <c r="AT55" s="39">
        <f t="shared" si="8"/>
        <v>0</v>
      </c>
      <c r="AU55" s="39">
        <f t="shared" si="8"/>
        <v>0</v>
      </c>
      <c r="AV55" s="39">
        <f t="shared" si="8"/>
        <v>0</v>
      </c>
      <c r="AW55" s="39">
        <f t="shared" si="8"/>
        <v>0</v>
      </c>
      <c r="AX55" s="39">
        <f t="shared" si="8"/>
        <v>0</v>
      </c>
      <c r="AY55" s="39">
        <f t="shared" si="8"/>
        <v>0</v>
      </c>
      <c r="AZ55" s="39">
        <f t="shared" si="8"/>
        <v>0</v>
      </c>
      <c r="BA55" s="39">
        <f t="shared" si="8"/>
        <v>0</v>
      </c>
      <c r="BB55" s="39">
        <f t="shared" si="8"/>
        <v>0</v>
      </c>
      <c r="BC55" s="39">
        <f t="shared" si="8"/>
        <v>0</v>
      </c>
      <c r="BD55" s="39">
        <f t="shared" si="8"/>
        <v>0</v>
      </c>
      <c r="BE55" s="39">
        <f t="shared" si="8"/>
        <v>0</v>
      </c>
      <c r="BF55" s="39">
        <f t="shared" si="8"/>
        <v>0</v>
      </c>
      <c r="BG55" s="39">
        <f t="shared" si="8"/>
        <v>0</v>
      </c>
      <c r="BH55" s="39">
        <f t="shared" si="8"/>
        <v>0</v>
      </c>
      <c r="BI55" s="39">
        <f t="shared" si="8"/>
        <v>0</v>
      </c>
      <c r="BJ55" s="39">
        <f t="shared" si="8"/>
        <v>0</v>
      </c>
      <c r="BK55" s="39">
        <f t="shared" si="8"/>
        <v>0</v>
      </c>
      <c r="BL55" s="39">
        <f t="shared" si="8"/>
        <v>0</v>
      </c>
    </row>
    <row r="56" spans="1:64" s="19" customFormat="1" ht="15.75">
      <c r="A56" s="9">
        <v>1</v>
      </c>
      <c r="B56" s="54" t="s">
        <v>10</v>
      </c>
      <c r="C56" s="43">
        <f>C57+C58</f>
        <v>3421250000</v>
      </c>
      <c r="D56" s="43">
        <f aca="true" t="shared" si="9" ref="D56:BL56">D57+D58</f>
        <v>3421250000</v>
      </c>
      <c r="E56" s="43">
        <f t="shared" si="9"/>
        <v>0</v>
      </c>
      <c r="F56" s="43">
        <f t="shared" si="9"/>
        <v>3421250000</v>
      </c>
      <c r="G56" s="43">
        <f t="shared" si="9"/>
        <v>305850000</v>
      </c>
      <c r="H56" s="43">
        <f t="shared" si="9"/>
        <v>0</v>
      </c>
      <c r="I56" s="43">
        <f t="shared" si="9"/>
        <v>0</v>
      </c>
      <c r="J56" s="43">
        <f t="shared" si="9"/>
        <v>0</v>
      </c>
      <c r="K56" s="43">
        <f t="shared" si="9"/>
        <v>0</v>
      </c>
      <c r="L56" s="43">
        <f t="shared" si="9"/>
        <v>0</v>
      </c>
      <c r="M56" s="43">
        <f t="shared" si="9"/>
        <v>0</v>
      </c>
      <c r="N56" s="43">
        <f t="shared" si="9"/>
        <v>0</v>
      </c>
      <c r="O56" s="43">
        <f t="shared" si="9"/>
        <v>0</v>
      </c>
      <c r="P56" s="43">
        <f t="shared" si="9"/>
        <v>0</v>
      </c>
      <c r="Q56" s="43">
        <f t="shared" si="9"/>
        <v>3115400000</v>
      </c>
      <c r="R56" s="43">
        <f t="shared" si="9"/>
        <v>0</v>
      </c>
      <c r="S56" s="43">
        <f t="shared" si="9"/>
        <v>0</v>
      </c>
      <c r="T56" s="43">
        <f t="shared" si="9"/>
        <v>0</v>
      </c>
      <c r="U56" s="43">
        <f t="shared" si="9"/>
        <v>0</v>
      </c>
      <c r="V56" s="43">
        <f t="shared" si="9"/>
        <v>0</v>
      </c>
      <c r="W56" s="43">
        <f t="shared" si="9"/>
        <v>0</v>
      </c>
      <c r="X56" s="43">
        <f t="shared" si="9"/>
        <v>0</v>
      </c>
      <c r="Y56" s="43">
        <f t="shared" si="9"/>
        <v>0</v>
      </c>
      <c r="Z56" s="43">
        <f t="shared" si="9"/>
        <v>0</v>
      </c>
      <c r="AA56" s="43">
        <f t="shared" si="9"/>
        <v>0</v>
      </c>
      <c r="AB56" s="43">
        <f t="shared" si="9"/>
        <v>0</v>
      </c>
      <c r="AC56" s="43">
        <f t="shared" si="9"/>
        <v>0</v>
      </c>
      <c r="AD56" s="43">
        <f t="shared" si="9"/>
        <v>0</v>
      </c>
      <c r="AE56" s="43">
        <f t="shared" si="9"/>
        <v>0</v>
      </c>
      <c r="AF56" s="43">
        <f t="shared" si="9"/>
        <v>0</v>
      </c>
      <c r="AG56" s="43">
        <f t="shared" si="9"/>
        <v>0</v>
      </c>
      <c r="AH56" s="43">
        <f t="shared" si="9"/>
        <v>0</v>
      </c>
      <c r="AI56" s="43">
        <f t="shared" si="9"/>
        <v>0</v>
      </c>
      <c r="AJ56" s="43">
        <f t="shared" si="9"/>
        <v>0</v>
      </c>
      <c r="AK56" s="43">
        <f t="shared" si="9"/>
        <v>0</v>
      </c>
      <c r="AL56" s="43">
        <f t="shared" si="9"/>
        <v>0</v>
      </c>
      <c r="AM56" s="43">
        <f t="shared" si="9"/>
        <v>0</v>
      </c>
      <c r="AN56" s="43">
        <f t="shared" si="9"/>
        <v>0</v>
      </c>
      <c r="AO56" s="43">
        <f t="shared" si="9"/>
        <v>0</v>
      </c>
      <c r="AP56" s="43">
        <f t="shared" si="9"/>
        <v>0</v>
      </c>
      <c r="AQ56" s="43">
        <f t="shared" si="9"/>
        <v>0</v>
      </c>
      <c r="AR56" s="43">
        <f t="shared" si="9"/>
        <v>0</v>
      </c>
      <c r="AS56" s="43">
        <f t="shared" si="9"/>
        <v>0</v>
      </c>
      <c r="AT56" s="43">
        <f t="shared" si="9"/>
        <v>0</v>
      </c>
      <c r="AU56" s="43">
        <f t="shared" si="9"/>
        <v>0</v>
      </c>
      <c r="AV56" s="43">
        <f t="shared" si="9"/>
        <v>0</v>
      </c>
      <c r="AW56" s="43">
        <f t="shared" si="9"/>
        <v>0</v>
      </c>
      <c r="AX56" s="43">
        <f t="shared" si="9"/>
        <v>0</v>
      </c>
      <c r="AY56" s="43">
        <f t="shared" si="9"/>
        <v>0</v>
      </c>
      <c r="AZ56" s="43">
        <f t="shared" si="9"/>
        <v>0</v>
      </c>
      <c r="BA56" s="43">
        <f t="shared" si="9"/>
        <v>0</v>
      </c>
      <c r="BB56" s="43">
        <f t="shared" si="9"/>
        <v>0</v>
      </c>
      <c r="BC56" s="43">
        <f t="shared" si="9"/>
        <v>0</v>
      </c>
      <c r="BD56" s="43">
        <f t="shared" si="9"/>
        <v>0</v>
      </c>
      <c r="BE56" s="43">
        <f t="shared" si="9"/>
        <v>0</v>
      </c>
      <c r="BF56" s="43">
        <f t="shared" si="9"/>
        <v>0</v>
      </c>
      <c r="BG56" s="43">
        <f t="shared" si="9"/>
        <v>0</v>
      </c>
      <c r="BH56" s="43">
        <f t="shared" si="9"/>
        <v>0</v>
      </c>
      <c r="BI56" s="43">
        <f t="shared" si="9"/>
        <v>0</v>
      </c>
      <c r="BJ56" s="43">
        <f t="shared" si="9"/>
        <v>0</v>
      </c>
      <c r="BK56" s="43">
        <f t="shared" si="9"/>
        <v>0</v>
      </c>
      <c r="BL56" s="43">
        <f t="shared" si="9"/>
        <v>0</v>
      </c>
    </row>
    <row r="57" spans="1:64" ht="15.75">
      <c r="A57" s="10"/>
      <c r="B57" s="55" t="s">
        <v>176</v>
      </c>
      <c r="C57" s="53">
        <f>D57</f>
        <v>274000000</v>
      </c>
      <c r="D57" s="46">
        <f>SUM(G57:BL57)</f>
        <v>274000000</v>
      </c>
      <c r="E57" s="42"/>
      <c r="F57" s="46">
        <f>D57</f>
        <v>274000000</v>
      </c>
      <c r="G57" s="46">
        <f>G11</f>
        <v>86000000</v>
      </c>
      <c r="H57" s="46">
        <f aca="true" t="shared" si="10" ref="H57:BL57">H11</f>
        <v>0</v>
      </c>
      <c r="I57" s="46">
        <f t="shared" si="10"/>
        <v>0</v>
      </c>
      <c r="J57" s="46">
        <f t="shared" si="10"/>
        <v>0</v>
      </c>
      <c r="K57" s="46">
        <f t="shared" si="10"/>
        <v>0</v>
      </c>
      <c r="L57" s="46">
        <f t="shared" si="10"/>
        <v>0</v>
      </c>
      <c r="M57" s="46">
        <f t="shared" si="10"/>
        <v>0</v>
      </c>
      <c r="N57" s="46">
        <f t="shared" si="10"/>
        <v>0</v>
      </c>
      <c r="O57" s="46">
        <f t="shared" si="10"/>
        <v>0</v>
      </c>
      <c r="P57" s="46">
        <f t="shared" si="10"/>
        <v>0</v>
      </c>
      <c r="Q57" s="46">
        <f t="shared" si="10"/>
        <v>188000000</v>
      </c>
      <c r="R57" s="46">
        <f t="shared" si="10"/>
        <v>0</v>
      </c>
      <c r="S57" s="46">
        <f t="shared" si="10"/>
        <v>0</v>
      </c>
      <c r="T57" s="46">
        <f t="shared" si="10"/>
        <v>0</v>
      </c>
      <c r="U57" s="46">
        <f t="shared" si="10"/>
        <v>0</v>
      </c>
      <c r="V57" s="46">
        <f t="shared" si="10"/>
        <v>0</v>
      </c>
      <c r="W57" s="46">
        <f t="shared" si="10"/>
        <v>0</v>
      </c>
      <c r="X57" s="46">
        <f t="shared" si="10"/>
        <v>0</v>
      </c>
      <c r="Y57" s="46">
        <f t="shared" si="10"/>
        <v>0</v>
      </c>
      <c r="Z57" s="46">
        <f t="shared" si="10"/>
        <v>0</v>
      </c>
      <c r="AA57" s="46">
        <f t="shared" si="10"/>
        <v>0</v>
      </c>
      <c r="AB57" s="46">
        <f t="shared" si="10"/>
        <v>0</v>
      </c>
      <c r="AC57" s="46">
        <f t="shared" si="10"/>
        <v>0</v>
      </c>
      <c r="AD57" s="46">
        <f t="shared" si="10"/>
        <v>0</v>
      </c>
      <c r="AE57" s="46">
        <f t="shared" si="10"/>
        <v>0</v>
      </c>
      <c r="AF57" s="46">
        <f t="shared" si="10"/>
        <v>0</v>
      </c>
      <c r="AG57" s="46">
        <f t="shared" si="10"/>
        <v>0</v>
      </c>
      <c r="AH57" s="46">
        <f t="shared" si="10"/>
        <v>0</v>
      </c>
      <c r="AI57" s="46">
        <f t="shared" si="10"/>
        <v>0</v>
      </c>
      <c r="AJ57" s="46">
        <f t="shared" si="10"/>
        <v>0</v>
      </c>
      <c r="AK57" s="46">
        <f t="shared" si="10"/>
        <v>0</v>
      </c>
      <c r="AL57" s="46">
        <f t="shared" si="10"/>
        <v>0</v>
      </c>
      <c r="AM57" s="46">
        <f t="shared" si="10"/>
        <v>0</v>
      </c>
      <c r="AN57" s="46">
        <f t="shared" si="10"/>
        <v>0</v>
      </c>
      <c r="AO57" s="46">
        <f t="shared" si="10"/>
        <v>0</v>
      </c>
      <c r="AP57" s="46">
        <f t="shared" si="10"/>
        <v>0</v>
      </c>
      <c r="AQ57" s="46">
        <f t="shared" si="10"/>
        <v>0</v>
      </c>
      <c r="AR57" s="46">
        <f t="shared" si="10"/>
        <v>0</v>
      </c>
      <c r="AS57" s="46">
        <f t="shared" si="10"/>
        <v>0</v>
      </c>
      <c r="AT57" s="46">
        <f t="shared" si="10"/>
        <v>0</v>
      </c>
      <c r="AU57" s="46">
        <f t="shared" si="10"/>
        <v>0</v>
      </c>
      <c r="AV57" s="46">
        <f t="shared" si="10"/>
        <v>0</v>
      </c>
      <c r="AW57" s="46">
        <f t="shared" si="10"/>
        <v>0</v>
      </c>
      <c r="AX57" s="46">
        <f t="shared" si="10"/>
        <v>0</v>
      </c>
      <c r="AY57" s="46">
        <f t="shared" si="10"/>
        <v>0</v>
      </c>
      <c r="AZ57" s="46">
        <f t="shared" si="10"/>
        <v>0</v>
      </c>
      <c r="BA57" s="46">
        <f t="shared" si="10"/>
        <v>0</v>
      </c>
      <c r="BB57" s="46">
        <f t="shared" si="10"/>
        <v>0</v>
      </c>
      <c r="BC57" s="46">
        <f t="shared" si="10"/>
        <v>0</v>
      </c>
      <c r="BD57" s="46">
        <f t="shared" si="10"/>
        <v>0</v>
      </c>
      <c r="BE57" s="46">
        <f t="shared" si="10"/>
        <v>0</v>
      </c>
      <c r="BF57" s="46">
        <f t="shared" si="10"/>
        <v>0</v>
      </c>
      <c r="BG57" s="46">
        <f t="shared" si="10"/>
        <v>0</v>
      </c>
      <c r="BH57" s="46">
        <f t="shared" si="10"/>
        <v>0</v>
      </c>
      <c r="BI57" s="46">
        <f t="shared" si="10"/>
        <v>0</v>
      </c>
      <c r="BJ57" s="46">
        <f t="shared" si="10"/>
        <v>0</v>
      </c>
      <c r="BK57" s="46">
        <f t="shared" si="10"/>
        <v>0</v>
      </c>
      <c r="BL57" s="46">
        <f t="shared" si="10"/>
        <v>0</v>
      </c>
    </row>
    <row r="58" spans="1:64" ht="15.75">
      <c r="A58" s="10"/>
      <c r="B58" s="55" t="s">
        <v>177</v>
      </c>
      <c r="C58" s="53">
        <f>D58</f>
        <v>3147250000</v>
      </c>
      <c r="D58" s="46">
        <f>SUM(G58:BL58)</f>
        <v>3147250000</v>
      </c>
      <c r="E58" s="42"/>
      <c r="F58" s="46">
        <f>D58</f>
        <v>3147250000</v>
      </c>
      <c r="G58" s="46">
        <f>G12</f>
        <v>219850000</v>
      </c>
      <c r="H58" s="46">
        <f aca="true" t="shared" si="11" ref="H58:BL58">H12</f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2927400000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 t="shared" si="11"/>
        <v>0</v>
      </c>
      <c r="AA58" s="46">
        <f t="shared" si="11"/>
        <v>0</v>
      </c>
      <c r="AB58" s="46">
        <f t="shared" si="11"/>
        <v>0</v>
      </c>
      <c r="AC58" s="46">
        <f t="shared" si="11"/>
        <v>0</v>
      </c>
      <c r="AD58" s="46">
        <f t="shared" si="11"/>
        <v>0</v>
      </c>
      <c r="AE58" s="46">
        <f t="shared" si="11"/>
        <v>0</v>
      </c>
      <c r="AF58" s="46">
        <f t="shared" si="11"/>
        <v>0</v>
      </c>
      <c r="AG58" s="46">
        <f t="shared" si="11"/>
        <v>0</v>
      </c>
      <c r="AH58" s="46">
        <f t="shared" si="11"/>
        <v>0</v>
      </c>
      <c r="AI58" s="46">
        <f t="shared" si="11"/>
        <v>0</v>
      </c>
      <c r="AJ58" s="46">
        <f t="shared" si="11"/>
        <v>0</v>
      </c>
      <c r="AK58" s="46">
        <f t="shared" si="11"/>
        <v>0</v>
      </c>
      <c r="AL58" s="46">
        <f t="shared" si="11"/>
        <v>0</v>
      </c>
      <c r="AM58" s="46">
        <f t="shared" si="11"/>
        <v>0</v>
      </c>
      <c r="AN58" s="46">
        <f t="shared" si="11"/>
        <v>0</v>
      </c>
      <c r="AO58" s="46">
        <f t="shared" si="11"/>
        <v>0</v>
      </c>
      <c r="AP58" s="46">
        <f t="shared" si="11"/>
        <v>0</v>
      </c>
      <c r="AQ58" s="46">
        <f t="shared" si="11"/>
        <v>0</v>
      </c>
      <c r="AR58" s="46">
        <f t="shared" si="11"/>
        <v>0</v>
      </c>
      <c r="AS58" s="46">
        <f t="shared" si="11"/>
        <v>0</v>
      </c>
      <c r="AT58" s="46">
        <f t="shared" si="11"/>
        <v>0</v>
      </c>
      <c r="AU58" s="46">
        <f t="shared" si="11"/>
        <v>0</v>
      </c>
      <c r="AV58" s="46">
        <f t="shared" si="11"/>
        <v>0</v>
      </c>
      <c r="AW58" s="46">
        <f t="shared" si="11"/>
        <v>0</v>
      </c>
      <c r="AX58" s="46">
        <f t="shared" si="11"/>
        <v>0</v>
      </c>
      <c r="AY58" s="46">
        <f t="shared" si="11"/>
        <v>0</v>
      </c>
      <c r="AZ58" s="46">
        <f t="shared" si="11"/>
        <v>0</v>
      </c>
      <c r="BA58" s="46">
        <f t="shared" si="11"/>
        <v>0</v>
      </c>
      <c r="BB58" s="46">
        <f t="shared" si="11"/>
        <v>0</v>
      </c>
      <c r="BC58" s="46">
        <f t="shared" si="11"/>
        <v>0</v>
      </c>
      <c r="BD58" s="46">
        <f t="shared" si="11"/>
        <v>0</v>
      </c>
      <c r="BE58" s="46">
        <f t="shared" si="11"/>
        <v>0</v>
      </c>
      <c r="BF58" s="46">
        <f t="shared" si="11"/>
        <v>0</v>
      </c>
      <c r="BG58" s="46">
        <f t="shared" si="11"/>
        <v>0</v>
      </c>
      <c r="BH58" s="46">
        <f t="shared" si="11"/>
        <v>0</v>
      </c>
      <c r="BI58" s="46">
        <f t="shared" si="11"/>
        <v>0</v>
      </c>
      <c r="BJ58" s="46">
        <f t="shared" si="11"/>
        <v>0</v>
      </c>
      <c r="BK58" s="46">
        <f t="shared" si="11"/>
        <v>0</v>
      </c>
      <c r="BL58" s="46">
        <f t="shared" si="11"/>
        <v>0</v>
      </c>
    </row>
    <row r="59" spans="1:64" s="19" customFormat="1" ht="15.75">
      <c r="A59" s="9">
        <v>2</v>
      </c>
      <c r="B59" s="54" t="s">
        <v>11</v>
      </c>
      <c r="C59" s="43">
        <f aca="true" t="shared" si="12" ref="C59:AH59">SUM(C60:C65)</f>
        <v>3327806729</v>
      </c>
      <c r="D59" s="43">
        <f t="shared" si="12"/>
        <v>3327806729</v>
      </c>
      <c r="E59" s="43">
        <f t="shared" si="12"/>
        <v>0</v>
      </c>
      <c r="F59" s="43">
        <f t="shared" si="12"/>
        <v>3327806729</v>
      </c>
      <c r="G59" s="43">
        <f t="shared" si="12"/>
        <v>187584459</v>
      </c>
      <c r="H59" s="43">
        <f t="shared" si="12"/>
        <v>612250</v>
      </c>
      <c r="I59" s="43">
        <f t="shared" si="12"/>
        <v>0</v>
      </c>
      <c r="J59" s="43">
        <f t="shared" si="12"/>
        <v>12000000</v>
      </c>
      <c r="K59" s="43">
        <f t="shared" si="12"/>
        <v>0</v>
      </c>
      <c r="L59" s="43">
        <f t="shared" si="12"/>
        <v>0</v>
      </c>
      <c r="M59" s="43">
        <f t="shared" si="12"/>
        <v>90493908</v>
      </c>
      <c r="N59" s="43">
        <f t="shared" si="12"/>
        <v>0</v>
      </c>
      <c r="O59" s="43">
        <f t="shared" si="12"/>
        <v>0</v>
      </c>
      <c r="P59" s="43">
        <f t="shared" si="12"/>
        <v>0</v>
      </c>
      <c r="Q59" s="43">
        <f t="shared" si="12"/>
        <v>2814717580</v>
      </c>
      <c r="R59" s="43">
        <f t="shared" si="12"/>
        <v>222398532</v>
      </c>
      <c r="S59" s="43">
        <f t="shared" si="12"/>
        <v>0</v>
      </c>
      <c r="T59" s="43">
        <f t="shared" si="12"/>
        <v>0</v>
      </c>
      <c r="U59" s="43">
        <f t="shared" si="12"/>
        <v>0</v>
      </c>
      <c r="V59" s="43">
        <f t="shared" si="12"/>
        <v>0</v>
      </c>
      <c r="W59" s="43">
        <f t="shared" si="12"/>
        <v>0</v>
      </c>
      <c r="X59" s="43">
        <f t="shared" si="12"/>
        <v>0</v>
      </c>
      <c r="Y59" s="43">
        <f t="shared" si="12"/>
        <v>0</v>
      </c>
      <c r="Z59" s="43">
        <f t="shared" si="12"/>
        <v>0</v>
      </c>
      <c r="AA59" s="43">
        <f t="shared" si="12"/>
        <v>0</v>
      </c>
      <c r="AB59" s="43">
        <f t="shared" si="12"/>
        <v>0</v>
      </c>
      <c r="AC59" s="43">
        <f t="shared" si="12"/>
        <v>0</v>
      </c>
      <c r="AD59" s="43">
        <f t="shared" si="12"/>
        <v>0</v>
      </c>
      <c r="AE59" s="43">
        <f t="shared" si="12"/>
        <v>0</v>
      </c>
      <c r="AF59" s="43">
        <f t="shared" si="12"/>
        <v>0</v>
      </c>
      <c r="AG59" s="43">
        <f t="shared" si="12"/>
        <v>0</v>
      </c>
      <c r="AH59" s="43">
        <f t="shared" si="12"/>
        <v>0</v>
      </c>
      <c r="AI59" s="43">
        <f aca="true" t="shared" si="13" ref="AI59:BL59">SUM(AI60:AI65)</f>
        <v>0</v>
      </c>
      <c r="AJ59" s="43">
        <f t="shared" si="13"/>
        <v>0</v>
      </c>
      <c r="AK59" s="43">
        <f t="shared" si="13"/>
        <v>0</v>
      </c>
      <c r="AL59" s="43">
        <f t="shared" si="13"/>
        <v>0</v>
      </c>
      <c r="AM59" s="43">
        <f t="shared" si="13"/>
        <v>0</v>
      </c>
      <c r="AN59" s="43">
        <f t="shared" si="13"/>
        <v>0</v>
      </c>
      <c r="AO59" s="43">
        <f t="shared" si="13"/>
        <v>0</v>
      </c>
      <c r="AP59" s="43">
        <f t="shared" si="13"/>
        <v>0</v>
      </c>
      <c r="AQ59" s="43">
        <f t="shared" si="13"/>
        <v>0</v>
      </c>
      <c r="AR59" s="43">
        <f t="shared" si="13"/>
        <v>0</v>
      </c>
      <c r="AS59" s="43">
        <f t="shared" si="13"/>
        <v>0</v>
      </c>
      <c r="AT59" s="43">
        <f t="shared" si="13"/>
        <v>0</v>
      </c>
      <c r="AU59" s="43">
        <f t="shared" si="13"/>
        <v>0</v>
      </c>
      <c r="AV59" s="43">
        <f t="shared" si="13"/>
        <v>0</v>
      </c>
      <c r="AW59" s="43">
        <f t="shared" si="13"/>
        <v>0</v>
      </c>
      <c r="AX59" s="43">
        <f t="shared" si="13"/>
        <v>0</v>
      </c>
      <c r="AY59" s="43">
        <f t="shared" si="13"/>
        <v>0</v>
      </c>
      <c r="AZ59" s="43">
        <f t="shared" si="13"/>
        <v>0</v>
      </c>
      <c r="BA59" s="43">
        <f t="shared" si="13"/>
        <v>0</v>
      </c>
      <c r="BB59" s="43">
        <f t="shared" si="13"/>
        <v>0</v>
      </c>
      <c r="BC59" s="43">
        <f t="shared" si="13"/>
        <v>0</v>
      </c>
      <c r="BD59" s="43">
        <f t="shared" si="13"/>
        <v>0</v>
      </c>
      <c r="BE59" s="43">
        <f t="shared" si="13"/>
        <v>0</v>
      </c>
      <c r="BF59" s="43">
        <f t="shared" si="13"/>
        <v>0</v>
      </c>
      <c r="BG59" s="43">
        <f t="shared" si="13"/>
        <v>0</v>
      </c>
      <c r="BH59" s="43">
        <f t="shared" si="13"/>
        <v>0</v>
      </c>
      <c r="BI59" s="43">
        <f t="shared" si="13"/>
        <v>0</v>
      </c>
      <c r="BJ59" s="43">
        <f t="shared" si="13"/>
        <v>0</v>
      </c>
      <c r="BK59" s="43">
        <f t="shared" si="13"/>
        <v>0</v>
      </c>
      <c r="BL59" s="43">
        <f t="shared" si="13"/>
        <v>0</v>
      </c>
    </row>
    <row r="60" spans="1:64" ht="16.5">
      <c r="A60" s="56"/>
      <c r="B60" s="55" t="s">
        <v>179</v>
      </c>
      <c r="C60" s="53">
        <f aca="true" t="shared" si="14" ref="C60:C65">D60</f>
        <v>156336683</v>
      </c>
      <c r="D60" s="46">
        <f aca="true" t="shared" si="15" ref="D60:D65">SUM(G60:BL60)</f>
        <v>156336683</v>
      </c>
      <c r="E60" s="42"/>
      <c r="F60" s="46">
        <f aca="true" t="shared" si="16" ref="F60:F65">D60</f>
        <v>156336683</v>
      </c>
      <c r="G60" s="46">
        <v>91857659</v>
      </c>
      <c r="H60" s="42"/>
      <c r="I60" s="42"/>
      <c r="J60" s="42"/>
      <c r="K60" s="42"/>
      <c r="L60" s="42"/>
      <c r="M60" s="46">
        <v>906844</v>
      </c>
      <c r="N60" s="42"/>
      <c r="O60" s="42"/>
      <c r="P60" s="42"/>
      <c r="Q60" s="46">
        <v>63572180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ht="16.5">
      <c r="A61" s="56"/>
      <c r="B61" s="55" t="s">
        <v>180</v>
      </c>
      <c r="C61" s="53">
        <f t="shared" si="14"/>
        <v>2876244316</v>
      </c>
      <c r="D61" s="46">
        <f t="shared" si="15"/>
        <v>2876244316</v>
      </c>
      <c r="E61" s="42"/>
      <c r="F61" s="46">
        <f t="shared" si="16"/>
        <v>2876244316</v>
      </c>
      <c r="G61" s="46">
        <v>86726800</v>
      </c>
      <c r="H61" s="46">
        <v>612250</v>
      </c>
      <c r="I61" s="42"/>
      <c r="J61" s="42"/>
      <c r="K61" s="42"/>
      <c r="L61" s="42"/>
      <c r="M61" s="46">
        <v>39673266</v>
      </c>
      <c r="N61" s="42"/>
      <c r="O61" s="42"/>
      <c r="P61" s="42"/>
      <c r="Q61" s="46">
        <v>2749232000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ht="16.5">
      <c r="A62" s="56"/>
      <c r="B62" s="55" t="s">
        <v>181</v>
      </c>
      <c r="C62" s="53">
        <f t="shared" si="14"/>
        <v>4410400</v>
      </c>
      <c r="D62" s="46">
        <f t="shared" si="15"/>
        <v>4410400</v>
      </c>
      <c r="E62" s="42"/>
      <c r="F62" s="46">
        <f t="shared" si="16"/>
        <v>4410400</v>
      </c>
      <c r="G62" s="46">
        <v>0</v>
      </c>
      <c r="H62" s="42"/>
      <c r="I62" s="42"/>
      <c r="J62" s="42"/>
      <c r="K62" s="42"/>
      <c r="L62" s="42"/>
      <c r="M62" s="46">
        <v>2497000</v>
      </c>
      <c r="N62" s="42"/>
      <c r="O62" s="42"/>
      <c r="P62" s="42"/>
      <c r="Q62" s="46">
        <v>1913400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31.5">
      <c r="A63" s="56"/>
      <c r="B63" s="55" t="s">
        <v>182</v>
      </c>
      <c r="C63" s="53">
        <f t="shared" si="14"/>
        <v>47416798</v>
      </c>
      <c r="D63" s="46">
        <f t="shared" si="15"/>
        <v>47416798</v>
      </c>
      <c r="E63" s="42"/>
      <c r="F63" s="46">
        <f t="shared" si="16"/>
        <v>47416798</v>
      </c>
      <c r="G63" s="46">
        <v>0</v>
      </c>
      <c r="H63" s="42"/>
      <c r="I63" s="42"/>
      <c r="J63" s="42"/>
      <c r="K63" s="42"/>
      <c r="L63" s="42"/>
      <c r="M63" s="46">
        <v>47416798</v>
      </c>
      <c r="N63" s="42"/>
      <c r="O63" s="42"/>
      <c r="P63" s="42"/>
      <c r="Q63" s="46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ht="31.5">
      <c r="A64" s="56"/>
      <c r="B64" s="55" t="s">
        <v>183</v>
      </c>
      <c r="C64" s="53">
        <f t="shared" si="14"/>
        <v>21000000</v>
      </c>
      <c r="D64" s="46">
        <f t="shared" si="15"/>
        <v>21000000</v>
      </c>
      <c r="E64" s="42"/>
      <c r="F64" s="46">
        <f t="shared" si="16"/>
        <v>21000000</v>
      </c>
      <c r="G64" s="46">
        <v>9000000</v>
      </c>
      <c r="H64" s="42"/>
      <c r="I64" s="42"/>
      <c r="J64" s="46">
        <v>12000000</v>
      </c>
      <c r="K64" s="42"/>
      <c r="L64" s="42"/>
      <c r="M64" s="46"/>
      <c r="N64" s="42"/>
      <c r="O64" s="42"/>
      <c r="P64" s="42"/>
      <c r="Q64" s="46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ht="16.5">
      <c r="A65" s="56"/>
      <c r="B65" s="55" t="s">
        <v>184</v>
      </c>
      <c r="C65" s="53">
        <f t="shared" si="14"/>
        <v>222398532</v>
      </c>
      <c r="D65" s="46">
        <f t="shared" si="15"/>
        <v>222398532</v>
      </c>
      <c r="E65" s="42"/>
      <c r="F65" s="46">
        <f t="shared" si="16"/>
        <v>222398532</v>
      </c>
      <c r="G65" s="46"/>
      <c r="H65" s="42"/>
      <c r="I65" s="42"/>
      <c r="J65" s="42"/>
      <c r="K65" s="42"/>
      <c r="L65" s="42"/>
      <c r="M65" s="46"/>
      <c r="N65" s="42"/>
      <c r="O65" s="42"/>
      <c r="P65" s="42"/>
      <c r="Q65" s="46"/>
      <c r="R65" s="46">
        <v>222398532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s="20" customFormat="1" ht="15.75">
      <c r="A66" s="7" t="s">
        <v>54</v>
      </c>
      <c r="B66" s="8" t="s">
        <v>55</v>
      </c>
      <c r="C66" s="39">
        <f>C67+C102+C133</f>
        <v>1012130441842</v>
      </c>
      <c r="D66" s="39">
        <f>D67+D102+D133</f>
        <v>1012130441842</v>
      </c>
      <c r="E66" s="39">
        <f aca="true" t="shared" si="17" ref="E66:BL66">E67+E102+E133</f>
        <v>0</v>
      </c>
      <c r="F66" s="39">
        <f t="shared" si="17"/>
        <v>1012130441842</v>
      </c>
      <c r="G66" s="39">
        <f t="shared" si="17"/>
        <v>116169962708</v>
      </c>
      <c r="H66" s="39">
        <f t="shared" si="17"/>
        <v>4667350380</v>
      </c>
      <c r="I66" s="39">
        <f t="shared" si="17"/>
        <v>14301028334</v>
      </c>
      <c r="J66" s="39">
        <f t="shared" si="17"/>
        <v>11103390824</v>
      </c>
      <c r="K66" s="39">
        <f t="shared" si="17"/>
        <v>599003091</v>
      </c>
      <c r="L66" s="39">
        <f t="shared" si="17"/>
        <v>20774337358</v>
      </c>
      <c r="M66" s="39">
        <f t="shared" si="17"/>
        <v>19511900828</v>
      </c>
      <c r="N66" s="39">
        <f t="shared" si="17"/>
        <v>14032482555</v>
      </c>
      <c r="O66" s="39">
        <f t="shared" si="17"/>
        <v>14726798776</v>
      </c>
      <c r="P66" s="39">
        <f t="shared" si="17"/>
        <v>19515059409</v>
      </c>
      <c r="Q66" s="39">
        <f t="shared" si="17"/>
        <v>5717800434</v>
      </c>
      <c r="R66" s="39">
        <f t="shared" si="17"/>
        <v>12322861991</v>
      </c>
      <c r="S66" s="39">
        <f t="shared" si="17"/>
        <v>884631501</v>
      </c>
      <c r="T66" s="39">
        <f t="shared" si="17"/>
        <v>496121630</v>
      </c>
      <c r="U66" s="39">
        <f t="shared" si="17"/>
        <v>28121475144</v>
      </c>
      <c r="V66" s="39">
        <f t="shared" si="17"/>
        <v>51085885890</v>
      </c>
      <c r="W66" s="39">
        <f t="shared" si="17"/>
        <v>24388961359</v>
      </c>
      <c r="X66" s="39">
        <f t="shared" si="17"/>
        <v>20479943640</v>
      </c>
      <c r="Y66" s="39">
        <f t="shared" si="17"/>
        <v>22272113111</v>
      </c>
      <c r="Z66" s="39">
        <f t="shared" si="17"/>
        <v>10607919830</v>
      </c>
      <c r="AA66" s="39">
        <f t="shared" si="17"/>
        <v>1099702971</v>
      </c>
      <c r="AB66" s="39">
        <f t="shared" si="17"/>
        <v>550000000</v>
      </c>
      <c r="AC66" s="39">
        <f t="shared" si="17"/>
        <v>500000000</v>
      </c>
      <c r="AD66" s="39">
        <f t="shared" si="17"/>
        <v>150000000</v>
      </c>
      <c r="AE66" s="39">
        <f t="shared" si="17"/>
        <v>299999950</v>
      </c>
      <c r="AF66" s="39">
        <f t="shared" si="17"/>
        <v>6000000000</v>
      </c>
      <c r="AG66" s="39">
        <f t="shared" si="17"/>
        <v>18287623800</v>
      </c>
      <c r="AH66" s="39">
        <f t="shared" si="17"/>
        <v>4400000000</v>
      </c>
      <c r="AI66" s="39">
        <f t="shared" si="17"/>
        <v>4000000000</v>
      </c>
      <c r="AJ66" s="39">
        <f t="shared" si="17"/>
        <v>8250000000</v>
      </c>
      <c r="AK66" s="39">
        <f t="shared" si="17"/>
        <v>16732000000</v>
      </c>
      <c r="AL66" s="39">
        <f t="shared" si="17"/>
        <v>8872000000</v>
      </c>
      <c r="AM66" s="39">
        <f t="shared" si="17"/>
        <v>10750000000</v>
      </c>
      <c r="AN66" s="39">
        <f t="shared" si="17"/>
        <v>12302000000</v>
      </c>
      <c r="AO66" s="39">
        <f t="shared" si="17"/>
        <v>8365922580</v>
      </c>
      <c r="AP66" s="39">
        <f t="shared" si="17"/>
        <v>3416000000</v>
      </c>
      <c r="AQ66" s="39">
        <f t="shared" si="17"/>
        <v>29370602500</v>
      </c>
      <c r="AR66" s="39">
        <f t="shared" si="17"/>
        <v>24943394932</v>
      </c>
      <c r="AS66" s="39">
        <f t="shared" si="17"/>
        <v>32281187000</v>
      </c>
      <c r="AT66" s="39">
        <f t="shared" si="17"/>
        <v>18318345500</v>
      </c>
      <c r="AU66" s="39">
        <f t="shared" si="17"/>
        <v>39361719701</v>
      </c>
      <c r="AV66" s="39">
        <f t="shared" si="17"/>
        <v>27520614305</v>
      </c>
      <c r="AW66" s="39">
        <f t="shared" si="17"/>
        <v>29556612852</v>
      </c>
      <c r="AX66" s="39">
        <f t="shared" si="17"/>
        <v>82556173290</v>
      </c>
      <c r="AY66" s="39">
        <f t="shared" si="17"/>
        <v>33877000000</v>
      </c>
      <c r="AZ66" s="39">
        <f t="shared" si="17"/>
        <v>37994104223</v>
      </c>
      <c r="BA66" s="39">
        <f t="shared" si="17"/>
        <v>14660828500</v>
      </c>
      <c r="BB66" s="39">
        <f t="shared" si="17"/>
        <v>17894890000</v>
      </c>
      <c r="BC66" s="39">
        <f t="shared" si="17"/>
        <v>22090021000</v>
      </c>
      <c r="BD66" s="39">
        <f t="shared" si="17"/>
        <v>15692989494</v>
      </c>
      <c r="BE66" s="39">
        <f t="shared" si="17"/>
        <v>13208855309</v>
      </c>
      <c r="BF66" s="39">
        <f t="shared" si="17"/>
        <v>4860929860</v>
      </c>
      <c r="BG66" s="39">
        <f t="shared" si="17"/>
        <v>12250000000</v>
      </c>
      <c r="BH66" s="39">
        <f t="shared" si="17"/>
        <v>8220540000</v>
      </c>
      <c r="BI66" s="39">
        <f t="shared" si="17"/>
        <v>11789199494</v>
      </c>
      <c r="BJ66" s="39">
        <f t="shared" si="17"/>
        <v>8950000000</v>
      </c>
      <c r="BK66" s="39">
        <f t="shared" si="17"/>
        <v>325979000</v>
      </c>
      <c r="BL66" s="39">
        <f t="shared" si="17"/>
        <v>10652176788</v>
      </c>
    </row>
    <row r="67" spans="1:64" s="20" customFormat="1" ht="15.75">
      <c r="A67" s="7" t="s">
        <v>8</v>
      </c>
      <c r="B67" s="8" t="s">
        <v>56</v>
      </c>
      <c r="C67" s="39">
        <f>C68+C71+C78+C81+C84+C87+C90+C93+C96</f>
        <v>960847568966</v>
      </c>
      <c r="D67" s="39">
        <f>D68+D71+D78+D81+D84+D87+D90+D93+D96</f>
        <v>960847568966</v>
      </c>
      <c r="E67" s="39">
        <f aca="true" t="shared" si="18" ref="E67:BL67">E68+E71+E78+E81+E84+E87+E90+E93+E96</f>
        <v>0</v>
      </c>
      <c r="F67" s="39">
        <f t="shared" si="18"/>
        <v>960847568966</v>
      </c>
      <c r="G67" s="39">
        <f t="shared" si="18"/>
        <v>116169962708</v>
      </c>
      <c r="H67" s="39">
        <f t="shared" si="18"/>
        <v>4667350380</v>
      </c>
      <c r="I67" s="39">
        <f t="shared" si="18"/>
        <v>12266151302</v>
      </c>
      <c r="J67" s="39">
        <f t="shared" si="18"/>
        <v>11103390824</v>
      </c>
      <c r="K67" s="39">
        <f t="shared" si="18"/>
        <v>599003091</v>
      </c>
      <c r="L67" s="39">
        <f t="shared" si="18"/>
        <v>19638133158</v>
      </c>
      <c r="M67" s="39">
        <f t="shared" si="18"/>
        <v>19511900828</v>
      </c>
      <c r="N67" s="39">
        <f t="shared" si="18"/>
        <v>2985905126</v>
      </c>
      <c r="O67" s="39">
        <f t="shared" si="18"/>
        <v>8162496215</v>
      </c>
      <c r="P67" s="39">
        <f t="shared" si="18"/>
        <v>12249102244</v>
      </c>
      <c r="Q67" s="39">
        <f t="shared" si="18"/>
        <v>5717800434</v>
      </c>
      <c r="R67" s="39">
        <f t="shared" si="18"/>
        <v>12322861991</v>
      </c>
      <c r="S67" s="39">
        <f t="shared" si="18"/>
        <v>884631501</v>
      </c>
      <c r="T67" s="39">
        <f t="shared" si="18"/>
        <v>496121630</v>
      </c>
      <c r="U67" s="39">
        <f t="shared" si="18"/>
        <v>28121475144</v>
      </c>
      <c r="V67" s="39">
        <f t="shared" si="18"/>
        <v>51085885890</v>
      </c>
      <c r="W67" s="39">
        <f t="shared" si="18"/>
        <v>24388961359</v>
      </c>
      <c r="X67" s="39">
        <f t="shared" si="18"/>
        <v>20479943640</v>
      </c>
      <c r="Y67" s="39">
        <f t="shared" si="18"/>
        <v>22272113111</v>
      </c>
      <c r="Z67" s="39">
        <f t="shared" si="18"/>
        <v>10607919830</v>
      </c>
      <c r="AA67" s="39">
        <f t="shared" si="18"/>
        <v>1099702971</v>
      </c>
      <c r="AB67" s="39">
        <f t="shared" si="18"/>
        <v>550000000</v>
      </c>
      <c r="AC67" s="39">
        <f t="shared" si="18"/>
        <v>500000000</v>
      </c>
      <c r="AD67" s="39">
        <f t="shared" si="18"/>
        <v>150000000</v>
      </c>
      <c r="AE67" s="39">
        <f t="shared" si="18"/>
        <v>299999950</v>
      </c>
      <c r="AF67" s="39">
        <f t="shared" si="18"/>
        <v>6000000000</v>
      </c>
      <c r="AG67" s="39">
        <f t="shared" si="18"/>
        <v>18287623800</v>
      </c>
      <c r="AH67" s="39">
        <f t="shared" si="18"/>
        <v>4400000000</v>
      </c>
      <c r="AI67" s="39">
        <f t="shared" si="18"/>
        <v>4000000000</v>
      </c>
      <c r="AJ67" s="39">
        <f t="shared" si="18"/>
        <v>8250000000</v>
      </c>
      <c r="AK67" s="39">
        <f t="shared" si="18"/>
        <v>16732000000</v>
      </c>
      <c r="AL67" s="39">
        <f t="shared" si="18"/>
        <v>8872000000</v>
      </c>
      <c r="AM67" s="39">
        <f t="shared" si="18"/>
        <v>10750000000</v>
      </c>
      <c r="AN67" s="39">
        <f t="shared" si="18"/>
        <v>12302000000</v>
      </c>
      <c r="AO67" s="39">
        <f t="shared" si="18"/>
        <v>8365922580</v>
      </c>
      <c r="AP67" s="39">
        <f t="shared" si="18"/>
        <v>3416000000</v>
      </c>
      <c r="AQ67" s="39">
        <f t="shared" si="18"/>
        <v>29370602500</v>
      </c>
      <c r="AR67" s="39">
        <f t="shared" si="18"/>
        <v>24943394932</v>
      </c>
      <c r="AS67" s="39">
        <f t="shared" si="18"/>
        <v>32281187000</v>
      </c>
      <c r="AT67" s="39">
        <f t="shared" si="18"/>
        <v>18318345500</v>
      </c>
      <c r="AU67" s="39">
        <f t="shared" si="18"/>
        <v>27104921000</v>
      </c>
      <c r="AV67" s="39">
        <f t="shared" si="18"/>
        <v>27520614305</v>
      </c>
      <c r="AW67" s="39">
        <f t="shared" si="18"/>
        <v>29556612852</v>
      </c>
      <c r="AX67" s="39">
        <f t="shared" si="18"/>
        <v>82556173290</v>
      </c>
      <c r="AY67" s="39">
        <f t="shared" si="18"/>
        <v>33877000000</v>
      </c>
      <c r="AZ67" s="39">
        <f t="shared" si="18"/>
        <v>37994104223</v>
      </c>
      <c r="BA67" s="39">
        <f t="shared" si="18"/>
        <v>14660828500</v>
      </c>
      <c r="BB67" s="39">
        <f t="shared" si="18"/>
        <v>17894890000</v>
      </c>
      <c r="BC67" s="39">
        <f t="shared" si="18"/>
        <v>22090021000</v>
      </c>
      <c r="BD67" s="39">
        <f t="shared" si="18"/>
        <v>15692989494</v>
      </c>
      <c r="BE67" s="39">
        <f t="shared" si="18"/>
        <v>13208855309</v>
      </c>
      <c r="BF67" s="39">
        <f t="shared" si="18"/>
        <v>4860929860</v>
      </c>
      <c r="BG67" s="39">
        <f t="shared" si="18"/>
        <v>12250000000</v>
      </c>
      <c r="BH67" s="39">
        <f t="shared" si="18"/>
        <v>8220540000</v>
      </c>
      <c r="BI67" s="39">
        <f t="shared" si="18"/>
        <v>11789199494</v>
      </c>
      <c r="BJ67" s="39">
        <f t="shared" si="18"/>
        <v>8950000000</v>
      </c>
      <c r="BK67" s="39">
        <f t="shared" si="18"/>
        <v>0</v>
      </c>
      <c r="BL67" s="39">
        <f t="shared" si="18"/>
        <v>0</v>
      </c>
    </row>
    <row r="68" spans="1:64" s="20" customFormat="1" ht="15.75">
      <c r="A68" s="7">
        <v>1</v>
      </c>
      <c r="B68" s="8" t="s">
        <v>14</v>
      </c>
      <c r="C68" s="39">
        <f>C69+C70</f>
        <v>105879982892</v>
      </c>
      <c r="D68" s="39">
        <f>D69+D70</f>
        <v>105879982892</v>
      </c>
      <c r="E68" s="39">
        <f>E69+E70</f>
        <v>0</v>
      </c>
      <c r="F68" s="39">
        <f>F69+F70</f>
        <v>105879982892</v>
      </c>
      <c r="G68" s="39">
        <f>G69+G70</f>
        <v>48216036404</v>
      </c>
      <c r="H68" s="39">
        <f aca="true" t="shared" si="19" ref="H68:BL68">H69+H70</f>
        <v>4667350380</v>
      </c>
      <c r="I68" s="39">
        <f t="shared" si="19"/>
        <v>6363777945</v>
      </c>
      <c r="J68" s="39">
        <f t="shared" si="19"/>
        <v>7117339724</v>
      </c>
      <c r="K68" s="39">
        <f t="shared" si="19"/>
        <v>0</v>
      </c>
      <c r="L68" s="39">
        <f t="shared" si="19"/>
        <v>18831278158</v>
      </c>
      <c r="M68" s="39">
        <f t="shared" si="19"/>
        <v>5586248965</v>
      </c>
      <c r="N68" s="39">
        <f t="shared" si="19"/>
        <v>0</v>
      </c>
      <c r="O68" s="39">
        <f t="shared" si="19"/>
        <v>4719943699</v>
      </c>
      <c r="P68" s="39">
        <f t="shared" si="19"/>
        <v>0</v>
      </c>
      <c r="Q68" s="39">
        <f t="shared" si="19"/>
        <v>5259054534</v>
      </c>
      <c r="R68" s="39">
        <f t="shared" si="19"/>
        <v>3738199952</v>
      </c>
      <c r="S68" s="39">
        <f t="shared" si="19"/>
        <v>884631501</v>
      </c>
      <c r="T68" s="39">
        <f t="shared" si="19"/>
        <v>496121630</v>
      </c>
      <c r="U68" s="39">
        <f t="shared" si="19"/>
        <v>0</v>
      </c>
      <c r="V68" s="39">
        <f t="shared" si="19"/>
        <v>0</v>
      </c>
      <c r="W68" s="39">
        <f t="shared" si="19"/>
        <v>0</v>
      </c>
      <c r="X68" s="39">
        <f t="shared" si="19"/>
        <v>0</v>
      </c>
      <c r="Y68" s="39">
        <f t="shared" si="19"/>
        <v>0</v>
      </c>
      <c r="Z68" s="39">
        <f t="shared" si="19"/>
        <v>0</v>
      </c>
      <c r="AA68" s="39">
        <f t="shared" si="19"/>
        <v>0</v>
      </c>
      <c r="AB68" s="39">
        <f t="shared" si="19"/>
        <v>0</v>
      </c>
      <c r="AC68" s="39">
        <f t="shared" si="19"/>
        <v>0</v>
      </c>
      <c r="AD68" s="39">
        <f t="shared" si="19"/>
        <v>0</v>
      </c>
      <c r="AE68" s="39">
        <f t="shared" si="19"/>
        <v>0</v>
      </c>
      <c r="AF68" s="39">
        <f t="shared" si="19"/>
        <v>0</v>
      </c>
      <c r="AG68" s="39">
        <f t="shared" si="19"/>
        <v>0</v>
      </c>
      <c r="AH68" s="39">
        <f t="shared" si="19"/>
        <v>0</v>
      </c>
      <c r="AI68" s="39">
        <f t="shared" si="19"/>
        <v>0</v>
      </c>
      <c r="AJ68" s="39">
        <f t="shared" si="19"/>
        <v>0</v>
      </c>
      <c r="AK68" s="39">
        <f t="shared" si="19"/>
        <v>0</v>
      </c>
      <c r="AL68" s="39">
        <f t="shared" si="19"/>
        <v>0</v>
      </c>
      <c r="AM68" s="39">
        <f t="shared" si="19"/>
        <v>0</v>
      </c>
      <c r="AN68" s="39">
        <f t="shared" si="19"/>
        <v>0</v>
      </c>
      <c r="AO68" s="39">
        <f t="shared" si="19"/>
        <v>0</v>
      </c>
      <c r="AP68" s="39">
        <f t="shared" si="19"/>
        <v>0</v>
      </c>
      <c r="AQ68" s="39">
        <f t="shared" si="19"/>
        <v>0</v>
      </c>
      <c r="AR68" s="39">
        <f t="shared" si="19"/>
        <v>0</v>
      </c>
      <c r="AS68" s="39">
        <f t="shared" si="19"/>
        <v>0</v>
      </c>
      <c r="AT68" s="39">
        <f t="shared" si="19"/>
        <v>0</v>
      </c>
      <c r="AU68" s="39">
        <f t="shared" si="19"/>
        <v>0</v>
      </c>
      <c r="AV68" s="39">
        <f t="shared" si="19"/>
        <v>0</v>
      </c>
      <c r="AW68" s="39">
        <f t="shared" si="19"/>
        <v>0</v>
      </c>
      <c r="AX68" s="39">
        <f t="shared" si="19"/>
        <v>0</v>
      </c>
      <c r="AY68" s="39">
        <f t="shared" si="19"/>
        <v>0</v>
      </c>
      <c r="AZ68" s="39">
        <f t="shared" si="19"/>
        <v>0</v>
      </c>
      <c r="BA68" s="39">
        <f t="shared" si="19"/>
        <v>0</v>
      </c>
      <c r="BB68" s="39">
        <f t="shared" si="19"/>
        <v>0</v>
      </c>
      <c r="BC68" s="39">
        <f t="shared" si="19"/>
        <v>0</v>
      </c>
      <c r="BD68" s="39">
        <f t="shared" si="19"/>
        <v>0</v>
      </c>
      <c r="BE68" s="39">
        <f t="shared" si="19"/>
        <v>0</v>
      </c>
      <c r="BF68" s="39">
        <f t="shared" si="19"/>
        <v>0</v>
      </c>
      <c r="BG68" s="39">
        <f t="shared" si="19"/>
        <v>0</v>
      </c>
      <c r="BH68" s="39">
        <f t="shared" si="19"/>
        <v>0</v>
      </c>
      <c r="BI68" s="39">
        <f t="shared" si="19"/>
        <v>0</v>
      </c>
      <c r="BJ68" s="39">
        <f t="shared" si="19"/>
        <v>0</v>
      </c>
      <c r="BK68" s="39">
        <f t="shared" si="19"/>
        <v>0</v>
      </c>
      <c r="BL68" s="39">
        <f t="shared" si="19"/>
        <v>0</v>
      </c>
    </row>
    <row r="69" spans="1:64" ht="15.75">
      <c r="A69" s="10" t="s">
        <v>15</v>
      </c>
      <c r="B69" s="11" t="s">
        <v>61</v>
      </c>
      <c r="C69" s="46">
        <f>D69</f>
        <v>85831295861</v>
      </c>
      <c r="D69" s="46">
        <f>SUM(G69:BL69)</f>
        <v>85831295861</v>
      </c>
      <c r="E69" s="42"/>
      <c r="F69" s="46">
        <f>D69</f>
        <v>85831295861</v>
      </c>
      <c r="G69" s="38">
        <v>37864059671</v>
      </c>
      <c r="H69" s="38">
        <v>4440357380</v>
      </c>
      <c r="I69" s="38">
        <v>5346680045</v>
      </c>
      <c r="J69" s="38">
        <v>4890281980</v>
      </c>
      <c r="K69" s="38"/>
      <c r="L69" s="38">
        <v>16165010958</v>
      </c>
      <c r="M69" s="38">
        <v>4097679539</v>
      </c>
      <c r="N69" s="38"/>
      <c r="O69" s="38">
        <v>3779106199</v>
      </c>
      <c r="P69" s="38"/>
      <c r="Q69" s="38">
        <v>5123727006</v>
      </c>
      <c r="R69" s="38">
        <v>2743639952</v>
      </c>
      <c r="S69" s="38">
        <v>884631501</v>
      </c>
      <c r="T69" s="38">
        <v>496121630</v>
      </c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ht="15.75">
      <c r="A70" s="10" t="s">
        <v>16</v>
      </c>
      <c r="B70" s="11" t="s">
        <v>17</v>
      </c>
      <c r="C70" s="46">
        <f>D70</f>
        <v>20048687031</v>
      </c>
      <c r="D70" s="46">
        <f>SUM(G70:BL70)</f>
        <v>20048687031</v>
      </c>
      <c r="E70" s="42"/>
      <c r="F70" s="46">
        <f>D70</f>
        <v>20048687031</v>
      </c>
      <c r="G70" s="38">
        <f>48216036404-G69</f>
        <v>10351976733</v>
      </c>
      <c r="H70" s="38">
        <f>4667350380-H69</f>
        <v>226993000</v>
      </c>
      <c r="I70" s="38">
        <f>6363777945-I69</f>
        <v>1017097900</v>
      </c>
      <c r="J70" s="38">
        <f>7117339724-J69</f>
        <v>2227057744</v>
      </c>
      <c r="K70" s="38"/>
      <c r="L70" s="38">
        <f>18831278158-L69</f>
        <v>2666267200</v>
      </c>
      <c r="M70" s="38">
        <f>5586248965-M69</f>
        <v>1488569426</v>
      </c>
      <c r="N70" s="38"/>
      <c r="O70" s="38">
        <f>4719943699-O69</f>
        <v>940837500</v>
      </c>
      <c r="P70" s="38"/>
      <c r="Q70" s="38">
        <f>5259054534-Q69</f>
        <v>135327528</v>
      </c>
      <c r="R70" s="38">
        <f>3738199952-R69</f>
        <v>994560000</v>
      </c>
      <c r="S70" s="38">
        <f>884631501-S69</f>
        <v>0</v>
      </c>
      <c r="T70" s="38">
        <f>496121630-T69</f>
        <v>0</v>
      </c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s="20" customFormat="1" ht="15.75">
      <c r="A71" s="12">
        <v>2</v>
      </c>
      <c r="B71" s="8" t="s">
        <v>18</v>
      </c>
      <c r="C71" s="39">
        <f>C72+C76+C77</f>
        <v>236437800196</v>
      </c>
      <c r="D71" s="39">
        <f aca="true" t="shared" si="20" ref="D71:BL71">D72+D76+D77</f>
        <v>236437800196</v>
      </c>
      <c r="E71" s="39">
        <f t="shared" si="20"/>
        <v>0</v>
      </c>
      <c r="F71" s="39">
        <f t="shared" si="20"/>
        <v>236437800196</v>
      </c>
      <c r="G71" s="39">
        <f t="shared" si="20"/>
        <v>56552693000</v>
      </c>
      <c r="H71" s="39">
        <f t="shared" si="20"/>
        <v>0</v>
      </c>
      <c r="I71" s="39">
        <f t="shared" si="20"/>
        <v>1926595980</v>
      </c>
      <c r="J71" s="39">
        <f t="shared" si="20"/>
        <v>2524832200</v>
      </c>
      <c r="K71" s="39">
        <f t="shared" si="20"/>
        <v>0</v>
      </c>
      <c r="L71" s="39">
        <f t="shared" si="20"/>
        <v>606855000</v>
      </c>
      <c r="M71" s="39">
        <f t="shared" si="20"/>
        <v>431765800</v>
      </c>
      <c r="N71" s="39">
        <f t="shared" si="20"/>
        <v>0</v>
      </c>
      <c r="O71" s="39">
        <f t="shared" si="20"/>
        <v>342880000</v>
      </c>
      <c r="P71" s="39">
        <f t="shared" si="20"/>
        <v>0</v>
      </c>
      <c r="Q71" s="39">
        <f t="shared" si="20"/>
        <v>0</v>
      </c>
      <c r="R71" s="39">
        <f t="shared" si="20"/>
        <v>5205957003</v>
      </c>
      <c r="S71" s="39">
        <f t="shared" si="20"/>
        <v>0</v>
      </c>
      <c r="T71" s="39">
        <f t="shared" si="20"/>
        <v>0</v>
      </c>
      <c r="U71" s="39">
        <f t="shared" si="20"/>
        <v>27802227760</v>
      </c>
      <c r="V71" s="39">
        <f t="shared" si="20"/>
        <v>44620285890</v>
      </c>
      <c r="W71" s="39">
        <f t="shared" si="20"/>
        <v>21063871959</v>
      </c>
      <c r="X71" s="39">
        <f t="shared" si="20"/>
        <v>15070249055</v>
      </c>
      <c r="Y71" s="39">
        <f t="shared" si="20"/>
        <v>19699513111</v>
      </c>
      <c r="Z71" s="39">
        <f t="shared" si="20"/>
        <v>8209927204</v>
      </c>
      <c r="AA71" s="39">
        <f t="shared" si="20"/>
        <v>600000000</v>
      </c>
      <c r="AB71" s="39">
        <f t="shared" si="20"/>
        <v>550000000</v>
      </c>
      <c r="AC71" s="39">
        <f t="shared" si="20"/>
        <v>500000000</v>
      </c>
      <c r="AD71" s="39">
        <f t="shared" si="20"/>
        <v>150000000</v>
      </c>
      <c r="AE71" s="39">
        <f t="shared" si="20"/>
        <v>299999950</v>
      </c>
      <c r="AF71" s="39">
        <f t="shared" si="20"/>
        <v>0</v>
      </c>
      <c r="AG71" s="39">
        <f t="shared" si="20"/>
        <v>10087623800</v>
      </c>
      <c r="AH71" s="39">
        <f t="shared" si="20"/>
        <v>2400000000</v>
      </c>
      <c r="AI71" s="39">
        <f t="shared" si="20"/>
        <v>0</v>
      </c>
      <c r="AJ71" s="39">
        <f t="shared" si="20"/>
        <v>600000000</v>
      </c>
      <c r="AK71" s="39">
        <f t="shared" si="20"/>
        <v>2000000000</v>
      </c>
      <c r="AL71" s="39">
        <f t="shared" si="20"/>
        <v>0</v>
      </c>
      <c r="AM71" s="39">
        <f t="shared" si="20"/>
        <v>0</v>
      </c>
      <c r="AN71" s="39">
        <f t="shared" si="20"/>
        <v>0</v>
      </c>
      <c r="AO71" s="39">
        <f t="shared" si="20"/>
        <v>0</v>
      </c>
      <c r="AP71" s="39">
        <f t="shared" si="20"/>
        <v>0</v>
      </c>
      <c r="AQ71" s="39">
        <f t="shared" si="20"/>
        <v>150000000</v>
      </c>
      <c r="AR71" s="39">
        <f t="shared" si="20"/>
        <v>3714999984</v>
      </c>
      <c r="AS71" s="39">
        <f t="shared" si="20"/>
        <v>500000000</v>
      </c>
      <c r="AT71" s="39">
        <f t="shared" si="20"/>
        <v>379010000</v>
      </c>
      <c r="AU71" s="39">
        <f t="shared" si="20"/>
        <v>100000000</v>
      </c>
      <c r="AV71" s="39">
        <f t="shared" si="20"/>
        <v>400000000</v>
      </c>
      <c r="AW71" s="39">
        <f t="shared" si="20"/>
        <v>150000000</v>
      </c>
      <c r="AX71" s="39">
        <f t="shared" si="20"/>
        <v>1348512500</v>
      </c>
      <c r="AY71" s="39">
        <f t="shared" si="20"/>
        <v>950000000</v>
      </c>
      <c r="AZ71" s="39">
        <f t="shared" si="20"/>
        <v>5400000000</v>
      </c>
      <c r="BA71" s="39">
        <f t="shared" si="20"/>
        <v>0</v>
      </c>
      <c r="BB71" s="39">
        <f t="shared" si="20"/>
        <v>350000000</v>
      </c>
      <c r="BC71" s="39">
        <f t="shared" si="20"/>
        <v>1300000000</v>
      </c>
      <c r="BD71" s="39">
        <f t="shared" si="20"/>
        <v>100000000</v>
      </c>
      <c r="BE71" s="39">
        <f t="shared" si="20"/>
        <v>100000000</v>
      </c>
      <c r="BF71" s="39">
        <f t="shared" si="20"/>
        <v>0</v>
      </c>
      <c r="BG71" s="39">
        <f t="shared" si="20"/>
        <v>0</v>
      </c>
      <c r="BH71" s="39">
        <f t="shared" si="20"/>
        <v>0</v>
      </c>
      <c r="BI71" s="39">
        <f t="shared" si="20"/>
        <v>0</v>
      </c>
      <c r="BJ71" s="39">
        <f t="shared" si="20"/>
        <v>250000000</v>
      </c>
      <c r="BK71" s="39">
        <f t="shared" si="20"/>
        <v>0</v>
      </c>
      <c r="BL71" s="39">
        <f t="shared" si="20"/>
        <v>0</v>
      </c>
    </row>
    <row r="72" spans="1:64" ht="15.75">
      <c r="A72" s="13" t="s">
        <v>19</v>
      </c>
      <c r="B72" s="11" t="s">
        <v>20</v>
      </c>
      <c r="C72" s="46">
        <f>SUM(C73:C75)</f>
        <v>180528649566</v>
      </c>
      <c r="D72" s="46">
        <f aca="true" t="shared" si="21" ref="D72:BL72">SUM(D73:D75)</f>
        <v>180528649566</v>
      </c>
      <c r="E72" s="46">
        <f t="shared" si="21"/>
        <v>0</v>
      </c>
      <c r="F72" s="46">
        <f t="shared" si="21"/>
        <v>180528649566</v>
      </c>
      <c r="G72" s="46">
        <f t="shared" si="21"/>
        <v>56552693000</v>
      </c>
      <c r="H72" s="46">
        <f t="shared" si="21"/>
        <v>0</v>
      </c>
      <c r="I72" s="46">
        <f t="shared" si="21"/>
        <v>1926595980</v>
      </c>
      <c r="J72" s="46">
        <f t="shared" si="21"/>
        <v>2524832200</v>
      </c>
      <c r="K72" s="46">
        <f t="shared" si="21"/>
        <v>0</v>
      </c>
      <c r="L72" s="46">
        <f t="shared" si="21"/>
        <v>606855000</v>
      </c>
      <c r="M72" s="46">
        <f t="shared" si="21"/>
        <v>431765800</v>
      </c>
      <c r="N72" s="46">
        <f t="shared" si="21"/>
        <v>0</v>
      </c>
      <c r="O72" s="46">
        <f t="shared" si="21"/>
        <v>342880000</v>
      </c>
      <c r="P72" s="46">
        <f t="shared" si="21"/>
        <v>0</v>
      </c>
      <c r="Q72" s="46">
        <f t="shared" si="21"/>
        <v>0</v>
      </c>
      <c r="R72" s="46">
        <f t="shared" si="21"/>
        <v>5205957003</v>
      </c>
      <c r="S72" s="46">
        <f t="shared" si="21"/>
        <v>0</v>
      </c>
      <c r="T72" s="46">
        <f t="shared" si="21"/>
        <v>0</v>
      </c>
      <c r="U72" s="46">
        <f t="shared" si="21"/>
        <v>19802227760</v>
      </c>
      <c r="V72" s="46">
        <f t="shared" si="21"/>
        <v>37120285890</v>
      </c>
      <c r="W72" s="46">
        <f t="shared" si="21"/>
        <v>8564682184</v>
      </c>
      <c r="X72" s="46">
        <f t="shared" si="21"/>
        <v>7624617634</v>
      </c>
      <c r="Y72" s="46">
        <f t="shared" si="21"/>
        <v>9292455741</v>
      </c>
      <c r="Z72" s="46">
        <f t="shared" si="21"/>
        <v>302655090</v>
      </c>
      <c r="AA72" s="46">
        <f t="shared" si="21"/>
        <v>0</v>
      </c>
      <c r="AB72" s="46">
        <f t="shared" si="21"/>
        <v>0</v>
      </c>
      <c r="AC72" s="46">
        <f t="shared" si="21"/>
        <v>0</v>
      </c>
      <c r="AD72" s="46">
        <f t="shared" si="21"/>
        <v>0</v>
      </c>
      <c r="AE72" s="46">
        <f t="shared" si="21"/>
        <v>0</v>
      </c>
      <c r="AF72" s="46">
        <f t="shared" si="21"/>
        <v>0</v>
      </c>
      <c r="AG72" s="46">
        <f t="shared" si="21"/>
        <v>10087623800</v>
      </c>
      <c r="AH72" s="46">
        <f t="shared" si="21"/>
        <v>2400000000</v>
      </c>
      <c r="AI72" s="46">
        <f t="shared" si="21"/>
        <v>0</v>
      </c>
      <c r="AJ72" s="46">
        <f t="shared" si="21"/>
        <v>600000000</v>
      </c>
      <c r="AK72" s="46">
        <f t="shared" si="21"/>
        <v>2000000000</v>
      </c>
      <c r="AL72" s="46">
        <f t="shared" si="21"/>
        <v>0</v>
      </c>
      <c r="AM72" s="46">
        <f t="shared" si="21"/>
        <v>0</v>
      </c>
      <c r="AN72" s="46">
        <f t="shared" si="21"/>
        <v>0</v>
      </c>
      <c r="AO72" s="46">
        <f t="shared" si="21"/>
        <v>0</v>
      </c>
      <c r="AP72" s="46">
        <f t="shared" si="21"/>
        <v>0</v>
      </c>
      <c r="AQ72" s="46">
        <f t="shared" si="21"/>
        <v>150000000</v>
      </c>
      <c r="AR72" s="46">
        <f t="shared" si="21"/>
        <v>3714999984</v>
      </c>
      <c r="AS72" s="46">
        <f t="shared" si="21"/>
        <v>500000000</v>
      </c>
      <c r="AT72" s="46">
        <f t="shared" si="21"/>
        <v>379010000</v>
      </c>
      <c r="AU72" s="46">
        <f t="shared" si="21"/>
        <v>100000000</v>
      </c>
      <c r="AV72" s="46">
        <f t="shared" si="21"/>
        <v>400000000</v>
      </c>
      <c r="AW72" s="46">
        <f t="shared" si="21"/>
        <v>150000000</v>
      </c>
      <c r="AX72" s="46">
        <f t="shared" si="21"/>
        <v>1348512500</v>
      </c>
      <c r="AY72" s="46">
        <f t="shared" si="21"/>
        <v>900000000</v>
      </c>
      <c r="AZ72" s="46">
        <f t="shared" si="21"/>
        <v>5400000000</v>
      </c>
      <c r="BA72" s="46">
        <f t="shared" si="21"/>
        <v>0</v>
      </c>
      <c r="BB72" s="46">
        <f t="shared" si="21"/>
        <v>350000000</v>
      </c>
      <c r="BC72" s="46">
        <f t="shared" si="21"/>
        <v>1300000000</v>
      </c>
      <c r="BD72" s="46">
        <f t="shared" si="21"/>
        <v>100000000</v>
      </c>
      <c r="BE72" s="46">
        <f t="shared" si="21"/>
        <v>100000000</v>
      </c>
      <c r="BF72" s="46">
        <f t="shared" si="21"/>
        <v>0</v>
      </c>
      <c r="BG72" s="46">
        <f t="shared" si="21"/>
        <v>0</v>
      </c>
      <c r="BH72" s="46">
        <f t="shared" si="21"/>
        <v>0</v>
      </c>
      <c r="BI72" s="46">
        <f t="shared" si="21"/>
        <v>0</v>
      </c>
      <c r="BJ72" s="46">
        <f t="shared" si="21"/>
        <v>250000000</v>
      </c>
      <c r="BK72" s="46">
        <f t="shared" si="21"/>
        <v>0</v>
      </c>
      <c r="BL72" s="46">
        <f t="shared" si="21"/>
        <v>0</v>
      </c>
    </row>
    <row r="73" spans="1:64" s="21" customFormat="1" ht="15.75">
      <c r="A73" s="14"/>
      <c r="B73" s="15" t="s">
        <v>21</v>
      </c>
      <c r="C73" s="48">
        <f>D73</f>
        <v>0</v>
      </c>
      <c r="D73" s="48">
        <f>SUM(G73:BL73)</f>
        <v>0</v>
      </c>
      <c r="E73" s="41"/>
      <c r="F73" s="48">
        <f>D73</f>
        <v>0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s="21" customFormat="1" ht="15.75">
      <c r="A74" s="14"/>
      <c r="B74" s="15" t="s">
        <v>22</v>
      </c>
      <c r="C74" s="48">
        <f>D74</f>
        <v>180528649566</v>
      </c>
      <c r="D74" s="48">
        <f>SUM(G74:BL74)</f>
        <v>180528649566</v>
      </c>
      <c r="E74" s="41"/>
      <c r="F74" s="48">
        <f>D74</f>
        <v>180528649566</v>
      </c>
      <c r="G74" s="40">
        <v>56552693000</v>
      </c>
      <c r="H74" s="40"/>
      <c r="I74" s="40">
        <v>1926595980</v>
      </c>
      <c r="J74" s="40">
        <v>2524832200</v>
      </c>
      <c r="K74" s="40"/>
      <c r="L74" s="40">
        <v>606855000</v>
      </c>
      <c r="M74" s="40">
        <v>431765800</v>
      </c>
      <c r="N74" s="40"/>
      <c r="O74" s="40">
        <v>342880000</v>
      </c>
      <c r="P74" s="40"/>
      <c r="Q74" s="40"/>
      <c r="R74" s="40">
        <v>5205957003</v>
      </c>
      <c r="S74" s="40"/>
      <c r="T74" s="40"/>
      <c r="U74" s="40">
        <v>19802227760</v>
      </c>
      <c r="V74" s="40">
        <v>37120285890</v>
      </c>
      <c r="W74" s="40">
        <v>8564682184</v>
      </c>
      <c r="X74" s="40">
        <v>7624617634</v>
      </c>
      <c r="Y74" s="40">
        <v>9292455741</v>
      </c>
      <c r="Z74" s="40">
        <v>302655090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/>
      <c r="AG74" s="40">
        <v>10087623800</v>
      </c>
      <c r="AH74" s="40">
        <v>2400000000</v>
      </c>
      <c r="AI74" s="40"/>
      <c r="AJ74" s="40">
        <v>600000000</v>
      </c>
      <c r="AK74" s="40">
        <v>2000000000</v>
      </c>
      <c r="AL74" s="40"/>
      <c r="AM74" s="40"/>
      <c r="AN74" s="40"/>
      <c r="AO74" s="40"/>
      <c r="AP74" s="40"/>
      <c r="AQ74" s="40">
        <v>150000000</v>
      </c>
      <c r="AR74" s="40">
        <v>3714999984</v>
      </c>
      <c r="AS74" s="40">
        <v>500000000</v>
      </c>
      <c r="AT74" s="40">
        <v>379010000</v>
      </c>
      <c r="AU74" s="40">
        <v>100000000</v>
      </c>
      <c r="AV74" s="40">
        <v>400000000</v>
      </c>
      <c r="AW74" s="40">
        <v>150000000</v>
      </c>
      <c r="AX74" s="40">
        <v>1348512500</v>
      </c>
      <c r="AY74" s="40">
        <v>900000000</v>
      </c>
      <c r="AZ74" s="40">
        <v>5400000000</v>
      </c>
      <c r="BA74" s="40"/>
      <c r="BB74" s="40">
        <v>350000000</v>
      </c>
      <c r="BC74" s="40">
        <v>1300000000</v>
      </c>
      <c r="BD74" s="40">
        <v>100000000</v>
      </c>
      <c r="BE74" s="40">
        <v>100000000</v>
      </c>
      <c r="BF74" s="40"/>
      <c r="BG74" s="40"/>
      <c r="BH74" s="40"/>
      <c r="BI74" s="40"/>
      <c r="BJ74" s="40">
        <v>250000000</v>
      </c>
      <c r="BK74" s="40"/>
      <c r="BL74" s="40"/>
    </row>
    <row r="75" spans="1:64" s="21" customFormat="1" ht="15.75">
      <c r="A75" s="14"/>
      <c r="B75" s="15" t="s">
        <v>23</v>
      </c>
      <c r="C75" s="48">
        <f>D75</f>
        <v>0</v>
      </c>
      <c r="D75" s="48">
        <f>SUM(G75:BL75)</f>
        <v>0</v>
      </c>
      <c r="E75" s="41"/>
      <c r="F75" s="48">
        <f>D75</f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15.75">
      <c r="A76" s="13" t="s">
        <v>24</v>
      </c>
      <c r="B76" s="11" t="s">
        <v>62</v>
      </c>
      <c r="C76" s="46">
        <f>D76</f>
        <v>55909150630</v>
      </c>
      <c r="D76" s="46">
        <f>SUM(G76:BL76)</f>
        <v>55909150630</v>
      </c>
      <c r="E76" s="42"/>
      <c r="F76" s="46">
        <f>D76</f>
        <v>55909150630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>
        <v>8000000000</v>
      </c>
      <c r="V76" s="38">
        <v>7500000000</v>
      </c>
      <c r="W76" s="38">
        <v>12499189775</v>
      </c>
      <c r="X76" s="38">
        <v>7445631421</v>
      </c>
      <c r="Y76" s="38">
        <v>10407057370</v>
      </c>
      <c r="Z76" s="38">
        <v>7907272114</v>
      </c>
      <c r="AA76" s="38">
        <v>600000000</v>
      </c>
      <c r="AB76" s="38">
        <v>550000000</v>
      </c>
      <c r="AC76" s="38">
        <v>500000000</v>
      </c>
      <c r="AD76" s="38">
        <v>150000000</v>
      </c>
      <c r="AE76" s="38">
        <v>299999950</v>
      </c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>
        <v>50000000</v>
      </c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64" ht="15.75">
      <c r="A77" s="13" t="s">
        <v>25</v>
      </c>
      <c r="B77" s="11" t="s">
        <v>26</v>
      </c>
      <c r="C77" s="46">
        <f>D77</f>
        <v>0</v>
      </c>
      <c r="D77" s="46">
        <f>SUM(G77:BL77)</f>
        <v>0</v>
      </c>
      <c r="E77" s="42"/>
      <c r="F77" s="46">
        <f>D77</f>
        <v>0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64" s="20" customFormat="1" ht="15.75">
      <c r="A78" s="7">
        <v>3</v>
      </c>
      <c r="B78" s="8" t="s">
        <v>27</v>
      </c>
      <c r="C78" s="39">
        <f>C79+C80</f>
        <v>456700416011</v>
      </c>
      <c r="D78" s="39">
        <f>D79+D80</f>
        <v>456700416011</v>
      </c>
      <c r="E78" s="39">
        <f aca="true" t="shared" si="22" ref="E78:BL78">E79+E80</f>
        <v>0</v>
      </c>
      <c r="F78" s="39">
        <f t="shared" si="22"/>
        <v>456700416011</v>
      </c>
      <c r="G78" s="39">
        <f t="shared" si="22"/>
        <v>2847057045</v>
      </c>
      <c r="H78" s="39">
        <f t="shared" si="22"/>
        <v>0</v>
      </c>
      <c r="I78" s="39">
        <f t="shared" si="22"/>
        <v>0</v>
      </c>
      <c r="J78" s="39">
        <f t="shared" si="22"/>
        <v>700000000</v>
      </c>
      <c r="K78" s="39">
        <f t="shared" si="22"/>
        <v>599003091</v>
      </c>
      <c r="L78" s="39">
        <f t="shared" si="22"/>
        <v>0</v>
      </c>
      <c r="M78" s="39">
        <f t="shared" si="22"/>
        <v>0</v>
      </c>
      <c r="N78" s="39">
        <f t="shared" si="22"/>
        <v>0</v>
      </c>
      <c r="O78" s="39">
        <f t="shared" si="22"/>
        <v>0</v>
      </c>
      <c r="P78" s="39">
        <f t="shared" si="22"/>
        <v>0</v>
      </c>
      <c r="Q78" s="39">
        <f t="shared" si="22"/>
        <v>0</v>
      </c>
      <c r="R78" s="39">
        <f t="shared" si="22"/>
        <v>0</v>
      </c>
      <c r="S78" s="39">
        <f t="shared" si="22"/>
        <v>0</v>
      </c>
      <c r="T78" s="39">
        <f t="shared" si="22"/>
        <v>0</v>
      </c>
      <c r="U78" s="39">
        <f t="shared" si="22"/>
        <v>300000000</v>
      </c>
      <c r="V78" s="39">
        <f t="shared" si="22"/>
        <v>0</v>
      </c>
      <c r="W78" s="39">
        <f t="shared" si="22"/>
        <v>0</v>
      </c>
      <c r="X78" s="39">
        <f t="shared" si="22"/>
        <v>0</v>
      </c>
      <c r="Y78" s="39">
        <f t="shared" si="22"/>
        <v>300000000</v>
      </c>
      <c r="Z78" s="39">
        <f t="shared" si="22"/>
        <v>0</v>
      </c>
      <c r="AA78" s="39">
        <f t="shared" si="22"/>
        <v>0</v>
      </c>
      <c r="AB78" s="39">
        <f t="shared" si="22"/>
        <v>0</v>
      </c>
      <c r="AC78" s="39">
        <f t="shared" si="22"/>
        <v>0</v>
      </c>
      <c r="AD78" s="39">
        <f t="shared" si="22"/>
        <v>0</v>
      </c>
      <c r="AE78" s="39">
        <f t="shared" si="22"/>
        <v>0</v>
      </c>
      <c r="AF78" s="39">
        <f t="shared" si="22"/>
        <v>0</v>
      </c>
      <c r="AG78" s="39">
        <f t="shared" si="22"/>
        <v>0</v>
      </c>
      <c r="AH78" s="39">
        <f t="shared" si="22"/>
        <v>0</v>
      </c>
      <c r="AI78" s="39">
        <f t="shared" si="22"/>
        <v>0</v>
      </c>
      <c r="AJ78" s="39">
        <f t="shared" si="22"/>
        <v>0</v>
      </c>
      <c r="AK78" s="39">
        <f t="shared" si="22"/>
        <v>0</v>
      </c>
      <c r="AL78" s="39">
        <f t="shared" si="22"/>
        <v>0</v>
      </c>
      <c r="AM78" s="39">
        <f t="shared" si="22"/>
        <v>0</v>
      </c>
      <c r="AN78" s="39">
        <f t="shared" si="22"/>
        <v>0</v>
      </c>
      <c r="AO78" s="39">
        <f t="shared" si="22"/>
        <v>0</v>
      </c>
      <c r="AP78" s="39">
        <f t="shared" si="22"/>
        <v>0</v>
      </c>
      <c r="AQ78" s="39">
        <f t="shared" si="22"/>
        <v>29220602500</v>
      </c>
      <c r="AR78" s="39">
        <f t="shared" si="22"/>
        <v>21228394948</v>
      </c>
      <c r="AS78" s="39">
        <f t="shared" si="22"/>
        <v>31161187000</v>
      </c>
      <c r="AT78" s="39">
        <f t="shared" si="22"/>
        <v>17939335500</v>
      </c>
      <c r="AU78" s="39">
        <f t="shared" si="22"/>
        <v>25639921000</v>
      </c>
      <c r="AV78" s="39">
        <f t="shared" si="22"/>
        <v>27120614305</v>
      </c>
      <c r="AW78" s="39">
        <f t="shared" si="22"/>
        <v>29206612852</v>
      </c>
      <c r="AX78" s="39">
        <f t="shared" si="22"/>
        <v>79087029390</v>
      </c>
      <c r="AY78" s="39">
        <f t="shared" si="22"/>
        <v>32755000000</v>
      </c>
      <c r="AZ78" s="39">
        <f t="shared" si="22"/>
        <v>31077404723</v>
      </c>
      <c r="BA78" s="39">
        <f t="shared" si="22"/>
        <v>14660828500</v>
      </c>
      <c r="BB78" s="39">
        <f t="shared" si="22"/>
        <v>17544890000</v>
      </c>
      <c r="BC78" s="39">
        <f t="shared" si="22"/>
        <v>20790021000</v>
      </c>
      <c r="BD78" s="39">
        <f t="shared" si="22"/>
        <v>15592989494</v>
      </c>
      <c r="BE78" s="39">
        <f t="shared" si="22"/>
        <v>13108855309</v>
      </c>
      <c r="BF78" s="39">
        <f t="shared" si="22"/>
        <v>4860929860</v>
      </c>
      <c r="BG78" s="39">
        <f t="shared" si="22"/>
        <v>12250000000</v>
      </c>
      <c r="BH78" s="39">
        <f t="shared" si="22"/>
        <v>8220540000</v>
      </c>
      <c r="BI78" s="39">
        <f t="shared" si="22"/>
        <v>11789199494</v>
      </c>
      <c r="BJ78" s="39">
        <f t="shared" si="22"/>
        <v>8700000000</v>
      </c>
      <c r="BK78" s="39">
        <f t="shared" si="22"/>
        <v>0</v>
      </c>
      <c r="BL78" s="39">
        <f t="shared" si="22"/>
        <v>0</v>
      </c>
    </row>
    <row r="79" spans="1:64" ht="15.75">
      <c r="A79" s="10" t="s">
        <v>28</v>
      </c>
      <c r="B79" s="11" t="s">
        <v>63</v>
      </c>
      <c r="C79" s="46">
        <f>D79</f>
        <v>355317282430</v>
      </c>
      <c r="D79" s="46">
        <f>SUM(G79:BL79)</f>
        <v>355317282430</v>
      </c>
      <c r="E79" s="42"/>
      <c r="F79" s="46">
        <f>D79</f>
        <v>355317282430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>
        <v>26920602500</v>
      </c>
      <c r="AR79" s="38">
        <v>18478864967</v>
      </c>
      <c r="AS79" s="38">
        <v>27379000000</v>
      </c>
      <c r="AT79" s="38">
        <v>17939335500</v>
      </c>
      <c r="AU79" s="38">
        <v>23230760000</v>
      </c>
      <c r="AV79" s="38">
        <v>26836000000</v>
      </c>
      <c r="AW79" s="38">
        <v>21757000000</v>
      </c>
      <c r="AX79" s="38">
        <v>63869002854</v>
      </c>
      <c r="AY79" s="38">
        <v>32755000000</v>
      </c>
      <c r="AZ79" s="38">
        <v>13846488000</v>
      </c>
      <c r="BA79" s="38">
        <v>12100000000</v>
      </c>
      <c r="BB79" s="38">
        <v>2550190000</v>
      </c>
      <c r="BC79" s="38">
        <v>11452827000</v>
      </c>
      <c r="BD79" s="38">
        <v>11399950000</v>
      </c>
      <c r="BE79" s="38">
        <v>10749721609</v>
      </c>
      <c r="BF79" s="38"/>
      <c r="BG79" s="38">
        <v>9092000000</v>
      </c>
      <c r="BH79" s="38">
        <v>8220540000</v>
      </c>
      <c r="BI79" s="38">
        <v>8040000000</v>
      </c>
      <c r="BJ79" s="38">
        <v>8700000000</v>
      </c>
      <c r="BK79" s="38"/>
      <c r="BL79" s="38"/>
    </row>
    <row r="80" spans="1:64" ht="15.75">
      <c r="A80" s="10" t="s">
        <v>30</v>
      </c>
      <c r="B80" s="11" t="s">
        <v>26</v>
      </c>
      <c r="C80" s="46">
        <f>D80</f>
        <v>101383133581</v>
      </c>
      <c r="D80" s="46">
        <f>SUM(G80:BL80)</f>
        <v>101383133581</v>
      </c>
      <c r="E80" s="42"/>
      <c r="F80" s="46">
        <f>D80</f>
        <v>101383133581</v>
      </c>
      <c r="G80" s="38">
        <f>2000000000+97057045+750000000</f>
        <v>2847057045</v>
      </c>
      <c r="H80" s="38"/>
      <c r="I80" s="38"/>
      <c r="J80" s="38">
        <v>700000000</v>
      </c>
      <c r="K80" s="38">
        <f>399720001+199283090</f>
        <v>599003091</v>
      </c>
      <c r="L80" s="38"/>
      <c r="M80" s="38"/>
      <c r="N80" s="38"/>
      <c r="O80" s="38"/>
      <c r="P80" s="38"/>
      <c r="Q80" s="38"/>
      <c r="R80" s="38"/>
      <c r="S80" s="38"/>
      <c r="T80" s="38"/>
      <c r="U80" s="38">
        <v>300000000</v>
      </c>
      <c r="V80" s="38"/>
      <c r="W80" s="38"/>
      <c r="X80" s="38"/>
      <c r="Y80" s="38">
        <v>300000000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>
        <f>29220602500-AQ79</f>
        <v>2300000000</v>
      </c>
      <c r="AR80" s="38">
        <f>21228394948-AR79</f>
        <v>2749529981</v>
      </c>
      <c r="AS80" s="38">
        <f>3482187000+300000000</f>
        <v>3782187000</v>
      </c>
      <c r="AT80" s="38">
        <f>17939335500-AT79</f>
        <v>0</v>
      </c>
      <c r="AU80" s="38">
        <f>25639921000-AU79</f>
        <v>2409161000</v>
      </c>
      <c r="AV80" s="38">
        <f>27120614305-AV79</f>
        <v>284614305</v>
      </c>
      <c r="AW80" s="38">
        <f>29206612852-AW79</f>
        <v>7449612852</v>
      </c>
      <c r="AX80" s="38">
        <f>79087029390-AX79</f>
        <v>15218026536</v>
      </c>
      <c r="AY80" s="38">
        <f>32755000000-AY79</f>
        <v>0</v>
      </c>
      <c r="AZ80" s="38">
        <f>31077404723-AZ79</f>
        <v>17230916723</v>
      </c>
      <c r="BA80" s="38">
        <f>14660828500-BA79</f>
        <v>2560828500</v>
      </c>
      <c r="BB80" s="38">
        <f>17544890000-BB79</f>
        <v>14994700000</v>
      </c>
      <c r="BC80" s="38">
        <f>20790021000-BC79</f>
        <v>9337194000</v>
      </c>
      <c r="BD80" s="38">
        <f>15592989494-BD79</f>
        <v>4193039494</v>
      </c>
      <c r="BE80" s="38">
        <f>13108855309-BE79</f>
        <v>2359133700</v>
      </c>
      <c r="BF80" s="38">
        <v>4860929860</v>
      </c>
      <c r="BG80" s="38">
        <f>12250000000-BG79</f>
        <v>3158000000</v>
      </c>
      <c r="BH80" s="38">
        <f>8220540000-BH79</f>
        <v>0</v>
      </c>
      <c r="BI80" s="38">
        <f>11789199494-BI79</f>
        <v>3749199494</v>
      </c>
      <c r="BJ80" s="38">
        <f>8700000000-BJ79</f>
        <v>0</v>
      </c>
      <c r="BK80" s="38"/>
      <c r="BL80" s="38">
        <f>0-BL79</f>
        <v>0</v>
      </c>
    </row>
    <row r="81" spans="1:64" s="20" customFormat="1" ht="15.75">
      <c r="A81" s="7">
        <v>4</v>
      </c>
      <c r="B81" s="8" t="s">
        <v>31</v>
      </c>
      <c r="C81" s="39">
        <f>C82+C83</f>
        <v>58437922580</v>
      </c>
      <c r="D81" s="39">
        <f>D82+D83</f>
        <v>58437922580</v>
      </c>
      <c r="E81" s="39">
        <f aca="true" t="shared" si="23" ref="E81:BL81">E82+E83</f>
        <v>0</v>
      </c>
      <c r="F81" s="39">
        <f t="shared" si="23"/>
        <v>58437922580</v>
      </c>
      <c r="G81" s="39">
        <f t="shared" si="23"/>
        <v>0</v>
      </c>
      <c r="H81" s="39">
        <f t="shared" si="23"/>
        <v>0</v>
      </c>
      <c r="I81" s="39">
        <f t="shared" si="23"/>
        <v>0</v>
      </c>
      <c r="J81" s="39">
        <f t="shared" si="23"/>
        <v>0</v>
      </c>
      <c r="K81" s="39">
        <f t="shared" si="23"/>
        <v>0</v>
      </c>
      <c r="L81" s="39">
        <f t="shared" si="23"/>
        <v>0</v>
      </c>
      <c r="M81" s="39">
        <f t="shared" si="23"/>
        <v>0</v>
      </c>
      <c r="N81" s="39">
        <f t="shared" si="23"/>
        <v>0</v>
      </c>
      <c r="O81" s="39">
        <f t="shared" si="23"/>
        <v>0</v>
      </c>
      <c r="P81" s="39">
        <f t="shared" si="23"/>
        <v>0</v>
      </c>
      <c r="Q81" s="39">
        <f t="shared" si="23"/>
        <v>0</v>
      </c>
      <c r="R81" s="39">
        <f t="shared" si="23"/>
        <v>0</v>
      </c>
      <c r="S81" s="39">
        <f t="shared" si="23"/>
        <v>0</v>
      </c>
      <c r="T81" s="39">
        <f t="shared" si="23"/>
        <v>0</v>
      </c>
      <c r="U81" s="39">
        <f t="shared" si="23"/>
        <v>0</v>
      </c>
      <c r="V81" s="39">
        <f t="shared" si="23"/>
        <v>0</v>
      </c>
      <c r="W81" s="39">
        <f t="shared" si="23"/>
        <v>0</v>
      </c>
      <c r="X81" s="39">
        <f t="shared" si="23"/>
        <v>0</v>
      </c>
      <c r="Y81" s="39">
        <f t="shared" si="23"/>
        <v>0</v>
      </c>
      <c r="Z81" s="39">
        <f t="shared" si="23"/>
        <v>0</v>
      </c>
      <c r="AA81" s="39">
        <f t="shared" si="23"/>
        <v>0</v>
      </c>
      <c r="AB81" s="39">
        <f t="shared" si="23"/>
        <v>0</v>
      </c>
      <c r="AC81" s="39">
        <f t="shared" si="23"/>
        <v>0</v>
      </c>
      <c r="AD81" s="39">
        <f t="shared" si="23"/>
        <v>0</v>
      </c>
      <c r="AE81" s="39">
        <f t="shared" si="23"/>
        <v>0</v>
      </c>
      <c r="AF81" s="39">
        <f t="shared" si="23"/>
        <v>0</v>
      </c>
      <c r="AG81" s="39">
        <f t="shared" si="23"/>
        <v>0</v>
      </c>
      <c r="AH81" s="39">
        <f t="shared" si="23"/>
        <v>0</v>
      </c>
      <c r="AI81" s="39">
        <f t="shared" si="23"/>
        <v>0</v>
      </c>
      <c r="AJ81" s="39">
        <f t="shared" si="23"/>
        <v>0</v>
      </c>
      <c r="AK81" s="39">
        <f t="shared" si="23"/>
        <v>14732000000</v>
      </c>
      <c r="AL81" s="39">
        <f t="shared" si="23"/>
        <v>8872000000</v>
      </c>
      <c r="AM81" s="39">
        <f t="shared" si="23"/>
        <v>10750000000</v>
      </c>
      <c r="AN81" s="39">
        <f t="shared" si="23"/>
        <v>12302000000</v>
      </c>
      <c r="AO81" s="39">
        <f t="shared" si="23"/>
        <v>8365922580</v>
      </c>
      <c r="AP81" s="39">
        <f t="shared" si="23"/>
        <v>3416000000</v>
      </c>
      <c r="AQ81" s="39">
        <f t="shared" si="23"/>
        <v>0</v>
      </c>
      <c r="AR81" s="39">
        <f t="shared" si="23"/>
        <v>0</v>
      </c>
      <c r="AS81" s="39">
        <f t="shared" si="23"/>
        <v>0</v>
      </c>
      <c r="AT81" s="39">
        <f t="shared" si="23"/>
        <v>0</v>
      </c>
      <c r="AU81" s="39">
        <f t="shared" si="23"/>
        <v>0</v>
      </c>
      <c r="AV81" s="39">
        <f t="shared" si="23"/>
        <v>0</v>
      </c>
      <c r="AW81" s="39">
        <f t="shared" si="23"/>
        <v>0</v>
      </c>
      <c r="AX81" s="39">
        <f t="shared" si="23"/>
        <v>0</v>
      </c>
      <c r="AY81" s="39">
        <f t="shared" si="23"/>
        <v>0</v>
      </c>
      <c r="AZ81" s="39">
        <f t="shared" si="23"/>
        <v>0</v>
      </c>
      <c r="BA81" s="39">
        <f t="shared" si="23"/>
        <v>0</v>
      </c>
      <c r="BB81" s="39">
        <f t="shared" si="23"/>
        <v>0</v>
      </c>
      <c r="BC81" s="39">
        <f t="shared" si="23"/>
        <v>0</v>
      </c>
      <c r="BD81" s="39">
        <f t="shared" si="23"/>
        <v>0</v>
      </c>
      <c r="BE81" s="39">
        <f t="shared" si="23"/>
        <v>0</v>
      </c>
      <c r="BF81" s="39">
        <f t="shared" si="23"/>
        <v>0</v>
      </c>
      <c r="BG81" s="39">
        <f t="shared" si="23"/>
        <v>0</v>
      </c>
      <c r="BH81" s="39">
        <f t="shared" si="23"/>
        <v>0</v>
      </c>
      <c r="BI81" s="39">
        <f t="shared" si="23"/>
        <v>0</v>
      </c>
      <c r="BJ81" s="39">
        <f t="shared" si="23"/>
        <v>0</v>
      </c>
      <c r="BK81" s="39">
        <f t="shared" si="23"/>
        <v>0</v>
      </c>
      <c r="BL81" s="39">
        <f t="shared" si="23"/>
        <v>0</v>
      </c>
    </row>
    <row r="82" spans="1:64" ht="15.75">
      <c r="A82" s="10" t="s">
        <v>32</v>
      </c>
      <c r="B82" s="11" t="s">
        <v>63</v>
      </c>
      <c r="C82" s="46">
        <f>D82</f>
        <v>39670000000</v>
      </c>
      <c r="D82" s="46">
        <f>SUM(G82:BL82)</f>
        <v>39670000000</v>
      </c>
      <c r="E82" s="42"/>
      <c r="F82" s="46">
        <f>D82</f>
        <v>39670000000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>
        <v>14732000000</v>
      </c>
      <c r="AL82" s="38">
        <v>8872000000</v>
      </c>
      <c r="AM82" s="38">
        <v>4750000000</v>
      </c>
      <c r="AN82" s="38">
        <v>4387000000</v>
      </c>
      <c r="AO82" s="38">
        <v>3513000000</v>
      </c>
      <c r="AP82" s="38">
        <v>3416000000</v>
      </c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>
      <c r="A83" s="10" t="s">
        <v>33</v>
      </c>
      <c r="B83" s="11" t="s">
        <v>26</v>
      </c>
      <c r="C83" s="46">
        <f>D83</f>
        <v>18767922580</v>
      </c>
      <c r="D83" s="46">
        <f>SUM(G83:BL83)</f>
        <v>18767922580</v>
      </c>
      <c r="E83" s="42"/>
      <c r="F83" s="46">
        <f>D83</f>
        <v>18767922580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>
        <f>14732000000-AK82</f>
        <v>0</v>
      </c>
      <c r="AL83" s="38">
        <f>8872000000-AL82</f>
        <v>0</v>
      </c>
      <c r="AM83" s="38">
        <f>10750000000-AM82</f>
        <v>6000000000</v>
      </c>
      <c r="AN83" s="38">
        <f>12302000000-AN82</f>
        <v>7915000000</v>
      </c>
      <c r="AO83" s="38">
        <f>8365922580-AO82</f>
        <v>4852922580</v>
      </c>
      <c r="AP83" s="38">
        <f>3416000000-AP82</f>
        <v>0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s="20" customFormat="1" ht="15.75">
      <c r="A84" s="7">
        <v>5</v>
      </c>
      <c r="B84" s="8" t="s">
        <v>34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15.75">
      <c r="A85" s="10" t="s">
        <v>35</v>
      </c>
      <c r="B85" s="11" t="s">
        <v>63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64" ht="15.75">
      <c r="A86" s="10" t="s">
        <v>36</v>
      </c>
      <c r="B86" s="11" t="s">
        <v>26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64" s="20" customFormat="1" ht="15.75">
      <c r="A87" s="7">
        <v>6</v>
      </c>
      <c r="B87" s="8" t="s">
        <v>37</v>
      </c>
      <c r="C87" s="39">
        <f>C88+C89</f>
        <v>93705779220</v>
      </c>
      <c r="D87" s="39">
        <f>D88+D89</f>
        <v>93705779220</v>
      </c>
      <c r="E87" s="39">
        <f aca="true" t="shared" si="24" ref="E87:BL87">E88+E89</f>
        <v>0</v>
      </c>
      <c r="F87" s="39">
        <f t="shared" si="24"/>
        <v>93705779220</v>
      </c>
      <c r="G87" s="39">
        <f t="shared" si="24"/>
        <v>7029540149</v>
      </c>
      <c r="H87" s="39">
        <f t="shared" si="24"/>
        <v>0</v>
      </c>
      <c r="I87" s="39">
        <f t="shared" si="24"/>
        <v>3975777377</v>
      </c>
      <c r="J87" s="39">
        <f t="shared" si="24"/>
        <v>761218900</v>
      </c>
      <c r="K87" s="39">
        <f t="shared" si="24"/>
        <v>0</v>
      </c>
      <c r="L87" s="39">
        <f t="shared" si="24"/>
        <v>200000000</v>
      </c>
      <c r="M87" s="39">
        <f t="shared" si="24"/>
        <v>11291077977</v>
      </c>
      <c r="N87" s="39">
        <f t="shared" si="24"/>
        <v>2985905126</v>
      </c>
      <c r="O87" s="39">
        <f t="shared" si="24"/>
        <v>3099672516</v>
      </c>
      <c r="P87" s="39">
        <f t="shared" si="24"/>
        <v>12249102244</v>
      </c>
      <c r="Q87" s="39">
        <f t="shared" si="24"/>
        <v>458745900</v>
      </c>
      <c r="R87" s="39">
        <f t="shared" si="24"/>
        <v>3378705036</v>
      </c>
      <c r="S87" s="39">
        <f t="shared" si="24"/>
        <v>0</v>
      </c>
      <c r="T87" s="39">
        <f t="shared" si="24"/>
        <v>0</v>
      </c>
      <c r="U87" s="39">
        <f t="shared" si="24"/>
        <v>19247384</v>
      </c>
      <c r="V87" s="39">
        <f t="shared" si="24"/>
        <v>3365600000</v>
      </c>
      <c r="W87" s="39">
        <f t="shared" si="24"/>
        <v>3145899400</v>
      </c>
      <c r="X87" s="39">
        <f t="shared" si="24"/>
        <v>5409694585</v>
      </c>
      <c r="Y87" s="39">
        <f t="shared" si="24"/>
        <v>2272600000</v>
      </c>
      <c r="Z87" s="39">
        <f t="shared" si="24"/>
        <v>2397992626</v>
      </c>
      <c r="AA87" s="39">
        <f t="shared" si="24"/>
        <v>0</v>
      </c>
      <c r="AB87" s="39">
        <f t="shared" si="24"/>
        <v>0</v>
      </c>
      <c r="AC87" s="39">
        <f t="shared" si="24"/>
        <v>0</v>
      </c>
      <c r="AD87" s="39">
        <f t="shared" si="24"/>
        <v>0</v>
      </c>
      <c r="AE87" s="39">
        <f t="shared" si="24"/>
        <v>0</v>
      </c>
      <c r="AF87" s="39">
        <f t="shared" si="24"/>
        <v>6000000000</v>
      </c>
      <c r="AG87" s="39">
        <f t="shared" si="24"/>
        <v>8200000000</v>
      </c>
      <c r="AH87" s="39">
        <f t="shared" si="24"/>
        <v>2000000000</v>
      </c>
      <c r="AI87" s="39">
        <f t="shared" si="24"/>
        <v>4000000000</v>
      </c>
      <c r="AJ87" s="39">
        <f t="shared" si="24"/>
        <v>7200000000</v>
      </c>
      <c r="AK87" s="39">
        <f t="shared" si="24"/>
        <v>0</v>
      </c>
      <c r="AL87" s="39">
        <f t="shared" si="24"/>
        <v>0</v>
      </c>
      <c r="AM87" s="39">
        <f t="shared" si="24"/>
        <v>0</v>
      </c>
      <c r="AN87" s="39">
        <f t="shared" si="24"/>
        <v>0</v>
      </c>
      <c r="AO87" s="39">
        <f t="shared" si="24"/>
        <v>0</v>
      </c>
      <c r="AP87" s="39">
        <f t="shared" si="24"/>
        <v>0</v>
      </c>
      <c r="AQ87" s="39">
        <f t="shared" si="24"/>
        <v>0</v>
      </c>
      <c r="AR87" s="39">
        <f t="shared" si="24"/>
        <v>0</v>
      </c>
      <c r="AS87" s="39">
        <f t="shared" si="24"/>
        <v>500000000</v>
      </c>
      <c r="AT87" s="39">
        <f t="shared" si="24"/>
        <v>0</v>
      </c>
      <c r="AU87" s="39">
        <f t="shared" si="24"/>
        <v>1365000000</v>
      </c>
      <c r="AV87" s="39">
        <f t="shared" si="24"/>
        <v>0</v>
      </c>
      <c r="AW87" s="39">
        <f t="shared" si="24"/>
        <v>200000000</v>
      </c>
      <c r="AX87" s="39">
        <f t="shared" si="24"/>
        <v>1000000000</v>
      </c>
      <c r="AY87" s="39">
        <f t="shared" si="24"/>
        <v>0</v>
      </c>
      <c r="AZ87" s="39">
        <f t="shared" si="24"/>
        <v>1200000000</v>
      </c>
      <c r="BA87" s="39">
        <f t="shared" si="24"/>
        <v>0</v>
      </c>
      <c r="BB87" s="39">
        <f t="shared" si="24"/>
        <v>0</v>
      </c>
      <c r="BC87" s="39">
        <f t="shared" si="24"/>
        <v>0</v>
      </c>
      <c r="BD87" s="39">
        <f t="shared" si="24"/>
        <v>0</v>
      </c>
      <c r="BE87" s="39">
        <f t="shared" si="24"/>
        <v>0</v>
      </c>
      <c r="BF87" s="39">
        <f t="shared" si="24"/>
        <v>0</v>
      </c>
      <c r="BG87" s="39">
        <f t="shared" si="24"/>
        <v>0</v>
      </c>
      <c r="BH87" s="39">
        <f t="shared" si="24"/>
        <v>0</v>
      </c>
      <c r="BI87" s="39">
        <f t="shared" si="24"/>
        <v>0</v>
      </c>
      <c r="BJ87" s="39">
        <f t="shared" si="24"/>
        <v>0</v>
      </c>
      <c r="BK87" s="39">
        <f t="shared" si="24"/>
        <v>0</v>
      </c>
      <c r="BL87" s="39">
        <f t="shared" si="24"/>
        <v>0</v>
      </c>
    </row>
    <row r="88" spans="1:64" ht="15.75">
      <c r="A88" s="10" t="s">
        <v>38</v>
      </c>
      <c r="B88" s="11" t="s">
        <v>63</v>
      </c>
      <c r="C88" s="46">
        <f>D88</f>
        <v>0</v>
      </c>
      <c r="D88" s="46">
        <f>SUM(G88:BL88)</f>
        <v>0</v>
      </c>
      <c r="E88" s="42"/>
      <c r="F88" s="46">
        <f>D88</f>
        <v>0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89" spans="1:64" ht="15.75">
      <c r="A89" s="10" t="s">
        <v>39</v>
      </c>
      <c r="B89" s="11" t="s">
        <v>26</v>
      </c>
      <c r="C89" s="46">
        <f>D89</f>
        <v>93705779220</v>
      </c>
      <c r="D89" s="46">
        <f>SUM(G89:BL89)</f>
        <v>93705779220</v>
      </c>
      <c r="E89" s="42"/>
      <c r="F89" s="46">
        <f>D89</f>
        <v>93705779220</v>
      </c>
      <c r="G89" s="38">
        <v>7029540149</v>
      </c>
      <c r="H89" s="38"/>
      <c r="I89" s="38">
        <v>3975777377</v>
      </c>
      <c r="J89" s="38">
        <v>761218900</v>
      </c>
      <c r="K89" s="38"/>
      <c r="L89" s="38">
        <v>200000000</v>
      </c>
      <c r="M89" s="38">
        <v>11291077977</v>
      </c>
      <c r="N89" s="38">
        <v>2985905126</v>
      </c>
      <c r="O89" s="38">
        <v>3099672516</v>
      </c>
      <c r="P89" s="38">
        <v>12249102244</v>
      </c>
      <c r="Q89" s="38">
        <v>458745900</v>
      </c>
      <c r="R89" s="38">
        <v>3378705036</v>
      </c>
      <c r="S89" s="38"/>
      <c r="T89" s="38"/>
      <c r="U89" s="38">
        <v>19247384</v>
      </c>
      <c r="V89" s="38">
        <v>3365600000</v>
      </c>
      <c r="W89" s="38">
        <v>3145899400</v>
      </c>
      <c r="X89" s="38">
        <v>5409694585</v>
      </c>
      <c r="Y89" s="38">
        <v>2272600000</v>
      </c>
      <c r="Z89" s="38">
        <v>2397992626</v>
      </c>
      <c r="AA89" s="38"/>
      <c r="AB89" s="38"/>
      <c r="AC89" s="38"/>
      <c r="AD89" s="38"/>
      <c r="AE89" s="38"/>
      <c r="AF89" s="38">
        <v>6000000000</v>
      </c>
      <c r="AG89" s="38">
        <v>8200000000</v>
      </c>
      <c r="AH89" s="38">
        <v>2000000000</v>
      </c>
      <c r="AI89" s="38">
        <v>4000000000</v>
      </c>
      <c r="AJ89" s="38">
        <v>7200000000</v>
      </c>
      <c r="AK89" s="38"/>
      <c r="AL89" s="38"/>
      <c r="AM89" s="38"/>
      <c r="AN89" s="38"/>
      <c r="AO89" s="38"/>
      <c r="AP89" s="38"/>
      <c r="AQ89" s="38"/>
      <c r="AR89" s="38"/>
      <c r="AS89" s="38">
        <v>500000000</v>
      </c>
      <c r="AT89" s="38"/>
      <c r="AU89" s="38">
        <v>1365000000</v>
      </c>
      <c r="AV89" s="38"/>
      <c r="AW89" s="38">
        <v>200000000</v>
      </c>
      <c r="AX89" s="38">
        <v>1000000000</v>
      </c>
      <c r="AY89" s="38"/>
      <c r="AZ89" s="38">
        <v>1200000000</v>
      </c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0" spans="1:64" s="20" customFormat="1" ht="15.75">
      <c r="A90" s="7">
        <v>7</v>
      </c>
      <c r="B90" s="8" t="s">
        <v>40</v>
      </c>
      <c r="C90" s="39">
        <f>C91+C92</f>
        <v>7823036667</v>
      </c>
      <c r="D90" s="39">
        <f>D91+D92</f>
        <v>7823036667</v>
      </c>
      <c r="E90" s="39">
        <f aca="true" t="shared" si="25" ref="E90:BL90">E91+E92</f>
        <v>0</v>
      </c>
      <c r="F90" s="39">
        <f t="shared" si="25"/>
        <v>7823036667</v>
      </c>
      <c r="G90" s="39">
        <f t="shared" si="25"/>
        <v>1524636110</v>
      </c>
      <c r="H90" s="39">
        <f t="shared" si="25"/>
        <v>0</v>
      </c>
      <c r="I90" s="39">
        <f t="shared" si="25"/>
        <v>0</v>
      </c>
      <c r="J90" s="39">
        <f t="shared" si="25"/>
        <v>0</v>
      </c>
      <c r="K90" s="39">
        <f t="shared" si="25"/>
        <v>0</v>
      </c>
      <c r="L90" s="39">
        <f t="shared" si="25"/>
        <v>0</v>
      </c>
      <c r="M90" s="39">
        <f t="shared" si="25"/>
        <v>2202808086</v>
      </c>
      <c r="N90" s="39">
        <f t="shared" si="25"/>
        <v>0</v>
      </c>
      <c r="O90" s="39">
        <f t="shared" si="25"/>
        <v>0</v>
      </c>
      <c r="P90" s="39">
        <f t="shared" si="25"/>
        <v>0</v>
      </c>
      <c r="Q90" s="39">
        <f t="shared" si="25"/>
        <v>0</v>
      </c>
      <c r="R90" s="39">
        <f t="shared" si="25"/>
        <v>0</v>
      </c>
      <c r="S90" s="39">
        <f t="shared" si="25"/>
        <v>0</v>
      </c>
      <c r="T90" s="39">
        <f t="shared" si="25"/>
        <v>0</v>
      </c>
      <c r="U90" s="39">
        <f t="shared" si="25"/>
        <v>0</v>
      </c>
      <c r="V90" s="39">
        <f t="shared" si="25"/>
        <v>3100000000</v>
      </c>
      <c r="W90" s="39">
        <f t="shared" si="25"/>
        <v>179190000</v>
      </c>
      <c r="X90" s="39">
        <f t="shared" si="25"/>
        <v>0</v>
      </c>
      <c r="Y90" s="39">
        <f t="shared" si="25"/>
        <v>0</v>
      </c>
      <c r="Z90" s="39">
        <f t="shared" si="25"/>
        <v>0</v>
      </c>
      <c r="AA90" s="39">
        <f t="shared" si="25"/>
        <v>499702971</v>
      </c>
      <c r="AB90" s="39">
        <f t="shared" si="25"/>
        <v>0</v>
      </c>
      <c r="AC90" s="39">
        <f t="shared" si="25"/>
        <v>0</v>
      </c>
      <c r="AD90" s="39">
        <f t="shared" si="25"/>
        <v>0</v>
      </c>
      <c r="AE90" s="39">
        <f t="shared" si="25"/>
        <v>0</v>
      </c>
      <c r="AF90" s="39">
        <f t="shared" si="25"/>
        <v>0</v>
      </c>
      <c r="AG90" s="39">
        <f t="shared" si="25"/>
        <v>0</v>
      </c>
      <c r="AH90" s="39">
        <f t="shared" si="25"/>
        <v>0</v>
      </c>
      <c r="AI90" s="39">
        <f t="shared" si="25"/>
        <v>0</v>
      </c>
      <c r="AJ90" s="39">
        <f t="shared" si="25"/>
        <v>0</v>
      </c>
      <c r="AK90" s="39">
        <f t="shared" si="25"/>
        <v>0</v>
      </c>
      <c r="AL90" s="39">
        <f t="shared" si="25"/>
        <v>0</v>
      </c>
      <c r="AM90" s="39">
        <f t="shared" si="25"/>
        <v>0</v>
      </c>
      <c r="AN90" s="39">
        <f t="shared" si="25"/>
        <v>0</v>
      </c>
      <c r="AO90" s="39">
        <f t="shared" si="25"/>
        <v>0</v>
      </c>
      <c r="AP90" s="39">
        <f t="shared" si="25"/>
        <v>0</v>
      </c>
      <c r="AQ90" s="39">
        <f t="shared" si="25"/>
        <v>0</v>
      </c>
      <c r="AR90" s="39">
        <f t="shared" si="25"/>
        <v>0</v>
      </c>
      <c r="AS90" s="39">
        <f t="shared" si="25"/>
        <v>0</v>
      </c>
      <c r="AT90" s="39">
        <f t="shared" si="25"/>
        <v>0</v>
      </c>
      <c r="AU90" s="39">
        <f t="shared" si="25"/>
        <v>0</v>
      </c>
      <c r="AV90" s="39">
        <f t="shared" si="25"/>
        <v>0</v>
      </c>
      <c r="AW90" s="39">
        <f t="shared" si="25"/>
        <v>0</v>
      </c>
      <c r="AX90" s="39">
        <f t="shared" si="25"/>
        <v>0</v>
      </c>
      <c r="AY90" s="39">
        <f t="shared" si="25"/>
        <v>0</v>
      </c>
      <c r="AZ90" s="39">
        <f t="shared" si="25"/>
        <v>316699500</v>
      </c>
      <c r="BA90" s="39">
        <f t="shared" si="25"/>
        <v>0</v>
      </c>
      <c r="BB90" s="39">
        <f t="shared" si="25"/>
        <v>0</v>
      </c>
      <c r="BC90" s="39">
        <f t="shared" si="25"/>
        <v>0</v>
      </c>
      <c r="BD90" s="39">
        <f t="shared" si="25"/>
        <v>0</v>
      </c>
      <c r="BE90" s="39">
        <f t="shared" si="25"/>
        <v>0</v>
      </c>
      <c r="BF90" s="39">
        <f t="shared" si="25"/>
        <v>0</v>
      </c>
      <c r="BG90" s="39">
        <f t="shared" si="25"/>
        <v>0</v>
      </c>
      <c r="BH90" s="39">
        <f t="shared" si="25"/>
        <v>0</v>
      </c>
      <c r="BI90" s="39">
        <f t="shared" si="25"/>
        <v>0</v>
      </c>
      <c r="BJ90" s="39">
        <f t="shared" si="25"/>
        <v>0</v>
      </c>
      <c r="BK90" s="39">
        <f t="shared" si="25"/>
        <v>0</v>
      </c>
      <c r="BL90" s="39">
        <f t="shared" si="25"/>
        <v>0</v>
      </c>
    </row>
    <row r="91" spans="1:64" ht="15.75">
      <c r="A91" s="10" t="s">
        <v>41</v>
      </c>
      <c r="B91" s="11" t="s">
        <v>63</v>
      </c>
      <c r="C91" s="46">
        <f>D91</f>
        <v>0</v>
      </c>
      <c r="D91" s="46">
        <f>SUM(G91:BL91)</f>
        <v>0</v>
      </c>
      <c r="E91" s="42"/>
      <c r="F91" s="46">
        <f>D91</f>
        <v>0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</row>
    <row r="92" spans="1:64" ht="15.75">
      <c r="A92" s="10" t="s">
        <v>42</v>
      </c>
      <c r="B92" s="11" t="s">
        <v>26</v>
      </c>
      <c r="C92" s="46">
        <f>D92</f>
        <v>7823036667</v>
      </c>
      <c r="D92" s="46">
        <f>SUM(G92:BL92)</f>
        <v>7823036667</v>
      </c>
      <c r="E92" s="42"/>
      <c r="F92" s="46">
        <f>D92</f>
        <v>7823036667</v>
      </c>
      <c r="G92" s="38">
        <v>1524636110</v>
      </c>
      <c r="H92" s="38"/>
      <c r="I92" s="38"/>
      <c r="J92" s="38"/>
      <c r="K92" s="38"/>
      <c r="L92" s="38"/>
      <c r="M92" s="38">
        <v>2202808086</v>
      </c>
      <c r="N92" s="38"/>
      <c r="O92" s="38"/>
      <c r="P92" s="38"/>
      <c r="Q92" s="38"/>
      <c r="R92" s="38"/>
      <c r="S92" s="38"/>
      <c r="T92" s="38"/>
      <c r="U92" s="38"/>
      <c r="V92" s="38">
        <v>3100000000</v>
      </c>
      <c r="W92" s="38">
        <v>179190000</v>
      </c>
      <c r="X92" s="38"/>
      <c r="Y92" s="38"/>
      <c r="Z92" s="38"/>
      <c r="AA92" s="38">
        <v>499702971</v>
      </c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>
        <v>316699500</v>
      </c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</row>
    <row r="93" spans="1:64" s="20" customFormat="1" ht="15.75">
      <c r="A93" s="7">
        <v>8</v>
      </c>
      <c r="B93" s="8" t="s">
        <v>43</v>
      </c>
      <c r="C93" s="39">
        <f>C94+C95</f>
        <v>450000000</v>
      </c>
      <c r="D93" s="39">
        <f>D94+D95</f>
        <v>450000000</v>
      </c>
      <c r="E93" s="39">
        <f aca="true" t="shared" si="26" ref="E93:BL93">E94+E95</f>
        <v>0</v>
      </c>
      <c r="F93" s="39">
        <f t="shared" si="26"/>
        <v>450000000</v>
      </c>
      <c r="G93" s="39">
        <f t="shared" si="26"/>
        <v>0</v>
      </c>
      <c r="H93" s="39">
        <f t="shared" si="26"/>
        <v>0</v>
      </c>
      <c r="I93" s="39">
        <f t="shared" si="26"/>
        <v>0</v>
      </c>
      <c r="J93" s="39">
        <f t="shared" si="26"/>
        <v>0</v>
      </c>
      <c r="K93" s="39">
        <f t="shared" si="26"/>
        <v>0</v>
      </c>
      <c r="L93" s="39">
        <f t="shared" si="26"/>
        <v>0</v>
      </c>
      <c r="M93" s="39">
        <f t="shared" si="26"/>
        <v>0</v>
      </c>
      <c r="N93" s="39">
        <f t="shared" si="26"/>
        <v>0</v>
      </c>
      <c r="O93" s="39">
        <f t="shared" si="26"/>
        <v>0</v>
      </c>
      <c r="P93" s="39">
        <f t="shared" si="26"/>
        <v>0</v>
      </c>
      <c r="Q93" s="39">
        <f t="shared" si="26"/>
        <v>0</v>
      </c>
      <c r="R93" s="39">
        <f t="shared" si="26"/>
        <v>0</v>
      </c>
      <c r="S93" s="39">
        <f t="shared" si="26"/>
        <v>0</v>
      </c>
      <c r="T93" s="39">
        <f t="shared" si="26"/>
        <v>0</v>
      </c>
      <c r="U93" s="39">
        <f t="shared" si="26"/>
        <v>0</v>
      </c>
      <c r="V93" s="39">
        <f t="shared" si="26"/>
        <v>0</v>
      </c>
      <c r="W93" s="39">
        <f t="shared" si="26"/>
        <v>0</v>
      </c>
      <c r="X93" s="39">
        <f t="shared" si="26"/>
        <v>0</v>
      </c>
      <c r="Y93" s="39">
        <f t="shared" si="26"/>
        <v>0</v>
      </c>
      <c r="Z93" s="39">
        <f t="shared" si="26"/>
        <v>0</v>
      </c>
      <c r="AA93" s="39">
        <f t="shared" si="26"/>
        <v>0</v>
      </c>
      <c r="AB93" s="39">
        <f t="shared" si="26"/>
        <v>0</v>
      </c>
      <c r="AC93" s="39">
        <f t="shared" si="26"/>
        <v>0</v>
      </c>
      <c r="AD93" s="39">
        <f t="shared" si="26"/>
        <v>0</v>
      </c>
      <c r="AE93" s="39">
        <f t="shared" si="26"/>
        <v>0</v>
      </c>
      <c r="AF93" s="39">
        <f t="shared" si="26"/>
        <v>0</v>
      </c>
      <c r="AG93" s="39">
        <f t="shared" si="26"/>
        <v>0</v>
      </c>
      <c r="AH93" s="39">
        <f t="shared" si="26"/>
        <v>0</v>
      </c>
      <c r="AI93" s="39">
        <f t="shared" si="26"/>
        <v>0</v>
      </c>
      <c r="AJ93" s="39">
        <f t="shared" si="26"/>
        <v>450000000</v>
      </c>
      <c r="AK93" s="39">
        <f t="shared" si="26"/>
        <v>0</v>
      </c>
      <c r="AL93" s="39">
        <f t="shared" si="26"/>
        <v>0</v>
      </c>
      <c r="AM93" s="39">
        <f t="shared" si="26"/>
        <v>0</v>
      </c>
      <c r="AN93" s="39">
        <f t="shared" si="26"/>
        <v>0</v>
      </c>
      <c r="AO93" s="39">
        <f t="shared" si="26"/>
        <v>0</v>
      </c>
      <c r="AP93" s="39">
        <f t="shared" si="26"/>
        <v>0</v>
      </c>
      <c r="AQ93" s="39">
        <f t="shared" si="26"/>
        <v>0</v>
      </c>
      <c r="AR93" s="39">
        <f t="shared" si="26"/>
        <v>0</v>
      </c>
      <c r="AS93" s="39">
        <f t="shared" si="26"/>
        <v>0</v>
      </c>
      <c r="AT93" s="39">
        <f t="shared" si="26"/>
        <v>0</v>
      </c>
      <c r="AU93" s="39">
        <f t="shared" si="26"/>
        <v>0</v>
      </c>
      <c r="AV93" s="39">
        <f t="shared" si="26"/>
        <v>0</v>
      </c>
      <c r="AW93" s="39">
        <f t="shared" si="26"/>
        <v>0</v>
      </c>
      <c r="AX93" s="39">
        <f t="shared" si="26"/>
        <v>0</v>
      </c>
      <c r="AY93" s="39">
        <f t="shared" si="26"/>
        <v>0</v>
      </c>
      <c r="AZ93" s="39">
        <f t="shared" si="26"/>
        <v>0</v>
      </c>
      <c r="BA93" s="39">
        <f t="shared" si="26"/>
        <v>0</v>
      </c>
      <c r="BB93" s="39">
        <f t="shared" si="26"/>
        <v>0</v>
      </c>
      <c r="BC93" s="39">
        <f t="shared" si="26"/>
        <v>0</v>
      </c>
      <c r="BD93" s="39">
        <f t="shared" si="26"/>
        <v>0</v>
      </c>
      <c r="BE93" s="39">
        <f t="shared" si="26"/>
        <v>0</v>
      </c>
      <c r="BF93" s="39">
        <f t="shared" si="26"/>
        <v>0</v>
      </c>
      <c r="BG93" s="39">
        <f t="shared" si="26"/>
        <v>0</v>
      </c>
      <c r="BH93" s="39">
        <f t="shared" si="26"/>
        <v>0</v>
      </c>
      <c r="BI93" s="39">
        <f t="shared" si="26"/>
        <v>0</v>
      </c>
      <c r="BJ93" s="39">
        <f t="shared" si="26"/>
        <v>0</v>
      </c>
      <c r="BK93" s="39">
        <f t="shared" si="26"/>
        <v>0</v>
      </c>
      <c r="BL93" s="39">
        <f t="shared" si="26"/>
        <v>0</v>
      </c>
    </row>
    <row r="94" spans="1:64" ht="15.75">
      <c r="A94" s="10" t="s">
        <v>44</v>
      </c>
      <c r="B94" s="11" t="s">
        <v>63</v>
      </c>
      <c r="C94" s="46">
        <f>D94</f>
        <v>0</v>
      </c>
      <c r="D94" s="46">
        <f>SUM(G94:BL94)</f>
        <v>0</v>
      </c>
      <c r="E94" s="42"/>
      <c r="F94" s="46">
        <f>D94</f>
        <v>0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</row>
    <row r="95" spans="1:64" ht="15.75">
      <c r="A95" s="10" t="s">
        <v>45</v>
      </c>
      <c r="B95" s="11" t="s">
        <v>26</v>
      </c>
      <c r="C95" s="46">
        <f>D95</f>
        <v>450000000</v>
      </c>
      <c r="D95" s="46">
        <f>SUM(G95:BL95)</f>
        <v>450000000</v>
      </c>
      <c r="E95" s="42"/>
      <c r="F95" s="46">
        <f>D95</f>
        <v>450000000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>
        <v>450000000</v>
      </c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</row>
    <row r="96" spans="1:64" s="20" customFormat="1" ht="31.5">
      <c r="A96" s="7">
        <v>9</v>
      </c>
      <c r="B96" s="8" t="s">
        <v>46</v>
      </c>
      <c r="C96" s="39">
        <f>C97+C98</f>
        <v>1412631400</v>
      </c>
      <c r="D96" s="39">
        <f>D97+D98</f>
        <v>1412631400</v>
      </c>
      <c r="E96" s="39">
        <f aca="true" t="shared" si="27" ref="E96:BL96">E97+E98</f>
        <v>0</v>
      </c>
      <c r="F96" s="39">
        <f t="shared" si="27"/>
        <v>1412631400</v>
      </c>
      <c r="G96" s="39">
        <f t="shared" si="27"/>
        <v>0</v>
      </c>
      <c r="H96" s="39">
        <f t="shared" si="27"/>
        <v>0</v>
      </c>
      <c r="I96" s="39">
        <f t="shared" si="27"/>
        <v>0</v>
      </c>
      <c r="J96" s="39">
        <f t="shared" si="27"/>
        <v>0</v>
      </c>
      <c r="K96" s="39">
        <f t="shared" si="27"/>
        <v>0</v>
      </c>
      <c r="L96" s="39">
        <f t="shared" si="27"/>
        <v>0</v>
      </c>
      <c r="M96" s="39">
        <f t="shared" si="27"/>
        <v>0</v>
      </c>
      <c r="N96" s="39">
        <f t="shared" si="27"/>
        <v>0</v>
      </c>
      <c r="O96" s="39">
        <f t="shared" si="27"/>
        <v>0</v>
      </c>
      <c r="P96" s="39">
        <f t="shared" si="27"/>
        <v>0</v>
      </c>
      <c r="Q96" s="39">
        <f t="shared" si="27"/>
        <v>0</v>
      </c>
      <c r="R96" s="39">
        <f t="shared" si="27"/>
        <v>0</v>
      </c>
      <c r="S96" s="39">
        <f t="shared" si="27"/>
        <v>0</v>
      </c>
      <c r="T96" s="39">
        <f t="shared" si="27"/>
        <v>0</v>
      </c>
      <c r="U96" s="39">
        <f t="shared" si="27"/>
        <v>0</v>
      </c>
      <c r="V96" s="39">
        <f t="shared" si="27"/>
        <v>0</v>
      </c>
      <c r="W96" s="39">
        <f t="shared" si="27"/>
        <v>0</v>
      </c>
      <c r="X96" s="39">
        <f t="shared" si="27"/>
        <v>0</v>
      </c>
      <c r="Y96" s="39">
        <f t="shared" si="27"/>
        <v>0</v>
      </c>
      <c r="Z96" s="39">
        <f t="shared" si="27"/>
        <v>0</v>
      </c>
      <c r="AA96" s="39">
        <f t="shared" si="27"/>
        <v>0</v>
      </c>
      <c r="AB96" s="39">
        <f t="shared" si="27"/>
        <v>0</v>
      </c>
      <c r="AC96" s="39">
        <f t="shared" si="27"/>
        <v>0</v>
      </c>
      <c r="AD96" s="39">
        <f t="shared" si="27"/>
        <v>0</v>
      </c>
      <c r="AE96" s="39">
        <f t="shared" si="27"/>
        <v>0</v>
      </c>
      <c r="AF96" s="39">
        <f t="shared" si="27"/>
        <v>0</v>
      </c>
      <c r="AG96" s="39">
        <f t="shared" si="27"/>
        <v>0</v>
      </c>
      <c r="AH96" s="39">
        <f t="shared" si="27"/>
        <v>0</v>
      </c>
      <c r="AI96" s="39">
        <f t="shared" si="27"/>
        <v>0</v>
      </c>
      <c r="AJ96" s="39">
        <f t="shared" si="27"/>
        <v>0</v>
      </c>
      <c r="AK96" s="39">
        <f t="shared" si="27"/>
        <v>0</v>
      </c>
      <c r="AL96" s="39">
        <f t="shared" si="27"/>
        <v>0</v>
      </c>
      <c r="AM96" s="39">
        <f t="shared" si="27"/>
        <v>0</v>
      </c>
      <c r="AN96" s="39">
        <f t="shared" si="27"/>
        <v>0</v>
      </c>
      <c r="AO96" s="39">
        <f t="shared" si="27"/>
        <v>0</v>
      </c>
      <c r="AP96" s="39">
        <f t="shared" si="27"/>
        <v>0</v>
      </c>
      <c r="AQ96" s="39">
        <f t="shared" si="27"/>
        <v>0</v>
      </c>
      <c r="AR96" s="39">
        <f t="shared" si="27"/>
        <v>0</v>
      </c>
      <c r="AS96" s="39">
        <f t="shared" si="27"/>
        <v>120000000</v>
      </c>
      <c r="AT96" s="39">
        <f t="shared" si="27"/>
        <v>0</v>
      </c>
      <c r="AU96" s="39">
        <f t="shared" si="27"/>
        <v>0</v>
      </c>
      <c r="AV96" s="39">
        <f t="shared" si="27"/>
        <v>0</v>
      </c>
      <c r="AW96" s="39">
        <f t="shared" si="27"/>
        <v>0</v>
      </c>
      <c r="AX96" s="39">
        <f t="shared" si="27"/>
        <v>1120631400</v>
      </c>
      <c r="AY96" s="39">
        <f t="shared" si="27"/>
        <v>172000000</v>
      </c>
      <c r="AZ96" s="39">
        <f t="shared" si="27"/>
        <v>0</v>
      </c>
      <c r="BA96" s="39">
        <f t="shared" si="27"/>
        <v>0</v>
      </c>
      <c r="BB96" s="39">
        <f t="shared" si="27"/>
        <v>0</v>
      </c>
      <c r="BC96" s="39">
        <f t="shared" si="27"/>
        <v>0</v>
      </c>
      <c r="BD96" s="39">
        <f t="shared" si="27"/>
        <v>0</v>
      </c>
      <c r="BE96" s="39">
        <f t="shared" si="27"/>
        <v>0</v>
      </c>
      <c r="BF96" s="39">
        <f t="shared" si="27"/>
        <v>0</v>
      </c>
      <c r="BG96" s="39">
        <f t="shared" si="27"/>
        <v>0</v>
      </c>
      <c r="BH96" s="39">
        <f t="shared" si="27"/>
        <v>0</v>
      </c>
      <c r="BI96" s="39">
        <f t="shared" si="27"/>
        <v>0</v>
      </c>
      <c r="BJ96" s="39">
        <f t="shared" si="27"/>
        <v>0</v>
      </c>
      <c r="BK96" s="39">
        <f t="shared" si="27"/>
        <v>0</v>
      </c>
      <c r="BL96" s="39">
        <f t="shared" si="27"/>
        <v>0</v>
      </c>
    </row>
    <row r="97" spans="1:64" ht="15.75">
      <c r="A97" s="10" t="s">
        <v>47</v>
      </c>
      <c r="B97" s="11" t="s">
        <v>29</v>
      </c>
      <c r="C97" s="46">
        <f>D97</f>
        <v>0</v>
      </c>
      <c r="D97" s="46">
        <f>SUM(G97:BL97)</f>
        <v>0</v>
      </c>
      <c r="E97" s="42"/>
      <c r="F97" s="46">
        <f>D97</f>
        <v>0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</row>
    <row r="98" spans="1:64" ht="15.75">
      <c r="A98" s="10" t="s">
        <v>48</v>
      </c>
      <c r="B98" s="11" t="s">
        <v>26</v>
      </c>
      <c r="C98" s="46">
        <f>D98</f>
        <v>1412631400</v>
      </c>
      <c r="D98" s="46">
        <f>SUM(G98:BL98)</f>
        <v>1412631400</v>
      </c>
      <c r="E98" s="42"/>
      <c r="F98" s="46">
        <f>D98</f>
        <v>1412631400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>
        <v>120000000</v>
      </c>
      <c r="AT98" s="38"/>
      <c r="AU98" s="38"/>
      <c r="AV98" s="38"/>
      <c r="AW98" s="38"/>
      <c r="AX98" s="38">
        <v>1120631400</v>
      </c>
      <c r="AY98" s="38">
        <v>172000000</v>
      </c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</row>
    <row r="99" spans="1:64" s="20" customFormat="1" ht="15.75">
      <c r="A99" s="7">
        <v>10</v>
      </c>
      <c r="B99" s="8" t="s">
        <v>49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15.75">
      <c r="A100" s="10" t="s">
        <v>50</v>
      </c>
      <c r="B100" s="11" t="s">
        <v>29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64" ht="15.75">
      <c r="A101" s="10" t="s">
        <v>51</v>
      </c>
      <c r="B101" s="11" t="s">
        <v>26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64" s="20" customFormat="1" ht="15.75">
      <c r="A102" s="7" t="s">
        <v>12</v>
      </c>
      <c r="B102" s="8" t="s">
        <v>57</v>
      </c>
      <c r="C102" s="39">
        <f>C118</f>
        <v>40570711511</v>
      </c>
      <c r="D102" s="39">
        <f>D118</f>
        <v>40570711511</v>
      </c>
      <c r="E102" s="39">
        <f aca="true" t="shared" si="28" ref="E102:BL102">E118</f>
        <v>0</v>
      </c>
      <c r="F102" s="39">
        <f t="shared" si="28"/>
        <v>40570711511</v>
      </c>
      <c r="G102" s="39">
        <f t="shared" si="28"/>
        <v>0</v>
      </c>
      <c r="H102" s="39">
        <f t="shared" si="28"/>
        <v>0</v>
      </c>
      <c r="I102" s="39">
        <f t="shared" si="28"/>
        <v>2034877032</v>
      </c>
      <c r="J102" s="39">
        <f t="shared" si="28"/>
        <v>0</v>
      </c>
      <c r="K102" s="39">
        <f t="shared" si="28"/>
        <v>0</v>
      </c>
      <c r="L102" s="39">
        <f t="shared" si="28"/>
        <v>0</v>
      </c>
      <c r="M102" s="39">
        <f t="shared" si="28"/>
        <v>0</v>
      </c>
      <c r="N102" s="39">
        <f t="shared" si="28"/>
        <v>8736577429</v>
      </c>
      <c r="O102" s="39">
        <f t="shared" si="28"/>
        <v>6564302561</v>
      </c>
      <c r="P102" s="39">
        <f t="shared" si="28"/>
        <v>0</v>
      </c>
      <c r="Q102" s="39">
        <f t="shared" si="28"/>
        <v>0</v>
      </c>
      <c r="R102" s="39">
        <f t="shared" si="28"/>
        <v>0</v>
      </c>
      <c r="S102" s="39">
        <f t="shared" si="28"/>
        <v>0</v>
      </c>
      <c r="T102" s="39">
        <f t="shared" si="28"/>
        <v>0</v>
      </c>
      <c r="U102" s="39">
        <f t="shared" si="28"/>
        <v>0</v>
      </c>
      <c r="V102" s="39">
        <f t="shared" si="28"/>
        <v>0</v>
      </c>
      <c r="W102" s="39">
        <f t="shared" si="28"/>
        <v>0</v>
      </c>
      <c r="X102" s="39">
        <f t="shared" si="28"/>
        <v>0</v>
      </c>
      <c r="Y102" s="39">
        <f t="shared" si="28"/>
        <v>0</v>
      </c>
      <c r="Z102" s="39">
        <f t="shared" si="28"/>
        <v>0</v>
      </c>
      <c r="AA102" s="39">
        <f t="shared" si="28"/>
        <v>0</v>
      </c>
      <c r="AB102" s="39">
        <f t="shared" si="28"/>
        <v>0</v>
      </c>
      <c r="AC102" s="39">
        <f t="shared" si="28"/>
        <v>0</v>
      </c>
      <c r="AD102" s="39">
        <f t="shared" si="28"/>
        <v>0</v>
      </c>
      <c r="AE102" s="39">
        <f t="shared" si="28"/>
        <v>0</v>
      </c>
      <c r="AF102" s="39">
        <f t="shared" si="28"/>
        <v>0</v>
      </c>
      <c r="AG102" s="39">
        <f t="shared" si="28"/>
        <v>0</v>
      </c>
      <c r="AH102" s="39">
        <f t="shared" si="28"/>
        <v>0</v>
      </c>
      <c r="AI102" s="39">
        <f t="shared" si="28"/>
        <v>0</v>
      </c>
      <c r="AJ102" s="39">
        <f t="shared" si="28"/>
        <v>0</v>
      </c>
      <c r="AK102" s="39">
        <f t="shared" si="28"/>
        <v>0</v>
      </c>
      <c r="AL102" s="39">
        <f t="shared" si="28"/>
        <v>0</v>
      </c>
      <c r="AM102" s="39">
        <f t="shared" si="28"/>
        <v>0</v>
      </c>
      <c r="AN102" s="39">
        <f t="shared" si="28"/>
        <v>0</v>
      </c>
      <c r="AO102" s="39">
        <f t="shared" si="28"/>
        <v>0</v>
      </c>
      <c r="AP102" s="39">
        <f t="shared" si="28"/>
        <v>0</v>
      </c>
      <c r="AQ102" s="39">
        <f t="shared" si="28"/>
        <v>0</v>
      </c>
      <c r="AR102" s="39">
        <f t="shared" si="28"/>
        <v>0</v>
      </c>
      <c r="AS102" s="39">
        <f t="shared" si="28"/>
        <v>0</v>
      </c>
      <c r="AT102" s="39">
        <f t="shared" si="28"/>
        <v>0</v>
      </c>
      <c r="AU102" s="39">
        <f t="shared" si="28"/>
        <v>12256798701</v>
      </c>
      <c r="AV102" s="39">
        <f t="shared" si="28"/>
        <v>0</v>
      </c>
      <c r="AW102" s="39">
        <f t="shared" si="28"/>
        <v>0</v>
      </c>
      <c r="AX102" s="39">
        <f t="shared" si="28"/>
        <v>0</v>
      </c>
      <c r="AY102" s="39">
        <f t="shared" si="28"/>
        <v>0</v>
      </c>
      <c r="AZ102" s="39">
        <f t="shared" si="28"/>
        <v>0</v>
      </c>
      <c r="BA102" s="39">
        <f t="shared" si="28"/>
        <v>0</v>
      </c>
      <c r="BB102" s="39">
        <f t="shared" si="28"/>
        <v>0</v>
      </c>
      <c r="BC102" s="39">
        <f t="shared" si="28"/>
        <v>0</v>
      </c>
      <c r="BD102" s="39">
        <f t="shared" si="28"/>
        <v>0</v>
      </c>
      <c r="BE102" s="39">
        <f t="shared" si="28"/>
        <v>0</v>
      </c>
      <c r="BF102" s="39">
        <f t="shared" si="28"/>
        <v>0</v>
      </c>
      <c r="BG102" s="39">
        <f t="shared" si="28"/>
        <v>0</v>
      </c>
      <c r="BH102" s="39">
        <f t="shared" si="28"/>
        <v>0</v>
      </c>
      <c r="BI102" s="39">
        <f t="shared" si="28"/>
        <v>0</v>
      </c>
      <c r="BJ102" s="39">
        <f t="shared" si="28"/>
        <v>0</v>
      </c>
      <c r="BK102" s="39">
        <f t="shared" si="28"/>
        <v>325979000</v>
      </c>
      <c r="BL102" s="39">
        <f t="shared" si="28"/>
        <v>10652176788</v>
      </c>
    </row>
    <row r="103" spans="1:64" s="20" customFormat="1" ht="15.75">
      <c r="A103" s="7">
        <v>1</v>
      </c>
      <c r="B103" s="8" t="s">
        <v>14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</row>
    <row r="104" spans="1:64" ht="15.75">
      <c r="A104" s="10" t="s">
        <v>15</v>
      </c>
      <c r="B104" s="11" t="s">
        <v>58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64" ht="15.75">
      <c r="A105" s="10" t="s">
        <v>16</v>
      </c>
      <c r="B105" s="11" t="s">
        <v>59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64" s="20" customFormat="1" ht="15.75">
      <c r="A106" s="12">
        <v>2</v>
      </c>
      <c r="B106" s="8" t="s">
        <v>18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</row>
    <row r="107" spans="1:64" ht="15.75">
      <c r="A107" s="10" t="s">
        <v>19</v>
      </c>
      <c r="B107" s="11" t="s">
        <v>58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64" ht="15.75">
      <c r="A108" s="10" t="s">
        <v>24</v>
      </c>
      <c r="B108" s="11" t="s">
        <v>59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64" s="20" customFormat="1" ht="15.75">
      <c r="A109" s="7">
        <v>3</v>
      </c>
      <c r="B109" s="8" t="s">
        <v>27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</row>
    <row r="110" spans="1:64" ht="15.75">
      <c r="A110" s="10" t="s">
        <v>28</v>
      </c>
      <c r="B110" s="11" t="s">
        <v>58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ht="15.75">
      <c r="A111" s="10" t="s">
        <v>30</v>
      </c>
      <c r="B111" s="11" t="s">
        <v>59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</row>
    <row r="112" spans="1:64" s="20" customFormat="1" ht="15.75">
      <c r="A112" s="7">
        <v>4</v>
      </c>
      <c r="B112" s="8" t="s">
        <v>31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</row>
    <row r="113" spans="1:64" ht="15.75">
      <c r="A113" s="10" t="s">
        <v>32</v>
      </c>
      <c r="B113" s="11" t="s">
        <v>58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</row>
    <row r="114" spans="1:64" ht="15.75">
      <c r="A114" s="10" t="s">
        <v>33</v>
      </c>
      <c r="B114" s="11" t="s">
        <v>59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</row>
    <row r="115" spans="1:64" s="20" customFormat="1" ht="15.75">
      <c r="A115" s="7">
        <v>5</v>
      </c>
      <c r="B115" s="8" t="s">
        <v>34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</row>
    <row r="116" spans="1:64" ht="15.75">
      <c r="A116" s="10" t="s">
        <v>35</v>
      </c>
      <c r="B116" s="11" t="s">
        <v>58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64" ht="15.75">
      <c r="A117" s="10" t="s">
        <v>24</v>
      </c>
      <c r="B117" s="11" t="s">
        <v>59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64" s="20" customFormat="1" ht="15.75">
      <c r="A118" s="7">
        <v>6</v>
      </c>
      <c r="B118" s="8" t="s">
        <v>37</v>
      </c>
      <c r="C118" s="39">
        <f>D118</f>
        <v>40570711511</v>
      </c>
      <c r="D118" s="39">
        <f>D119+D120</f>
        <v>40570711511</v>
      </c>
      <c r="E118" s="39">
        <f aca="true" t="shared" si="29" ref="E118:BL118">E119+E120</f>
        <v>0</v>
      </c>
      <c r="F118" s="39">
        <f t="shared" si="29"/>
        <v>40570711511</v>
      </c>
      <c r="G118" s="39">
        <f t="shared" si="29"/>
        <v>0</v>
      </c>
      <c r="H118" s="39">
        <f t="shared" si="29"/>
        <v>0</v>
      </c>
      <c r="I118" s="39">
        <f t="shared" si="29"/>
        <v>2034877032</v>
      </c>
      <c r="J118" s="39">
        <f t="shared" si="29"/>
        <v>0</v>
      </c>
      <c r="K118" s="39">
        <f t="shared" si="29"/>
        <v>0</v>
      </c>
      <c r="L118" s="39">
        <f t="shared" si="29"/>
        <v>0</v>
      </c>
      <c r="M118" s="39">
        <f t="shared" si="29"/>
        <v>0</v>
      </c>
      <c r="N118" s="39">
        <f t="shared" si="29"/>
        <v>8736577429</v>
      </c>
      <c r="O118" s="39">
        <f t="shared" si="29"/>
        <v>6564302561</v>
      </c>
      <c r="P118" s="39">
        <f t="shared" si="29"/>
        <v>0</v>
      </c>
      <c r="Q118" s="39">
        <f t="shared" si="29"/>
        <v>0</v>
      </c>
      <c r="R118" s="39">
        <f t="shared" si="29"/>
        <v>0</v>
      </c>
      <c r="S118" s="39">
        <f t="shared" si="29"/>
        <v>0</v>
      </c>
      <c r="T118" s="39">
        <f t="shared" si="29"/>
        <v>0</v>
      </c>
      <c r="U118" s="39">
        <f t="shared" si="29"/>
        <v>0</v>
      </c>
      <c r="V118" s="39">
        <f t="shared" si="29"/>
        <v>0</v>
      </c>
      <c r="W118" s="39">
        <f t="shared" si="29"/>
        <v>0</v>
      </c>
      <c r="X118" s="39">
        <f t="shared" si="29"/>
        <v>0</v>
      </c>
      <c r="Y118" s="39">
        <f t="shared" si="29"/>
        <v>0</v>
      </c>
      <c r="Z118" s="39">
        <f t="shared" si="29"/>
        <v>0</v>
      </c>
      <c r="AA118" s="39">
        <f t="shared" si="29"/>
        <v>0</v>
      </c>
      <c r="AB118" s="39">
        <f t="shared" si="29"/>
        <v>0</v>
      </c>
      <c r="AC118" s="39">
        <f t="shared" si="29"/>
        <v>0</v>
      </c>
      <c r="AD118" s="39">
        <f t="shared" si="29"/>
        <v>0</v>
      </c>
      <c r="AE118" s="39">
        <f t="shared" si="29"/>
        <v>0</v>
      </c>
      <c r="AF118" s="39">
        <f t="shared" si="29"/>
        <v>0</v>
      </c>
      <c r="AG118" s="39">
        <f t="shared" si="29"/>
        <v>0</v>
      </c>
      <c r="AH118" s="39">
        <f t="shared" si="29"/>
        <v>0</v>
      </c>
      <c r="AI118" s="39">
        <f t="shared" si="29"/>
        <v>0</v>
      </c>
      <c r="AJ118" s="39">
        <f t="shared" si="29"/>
        <v>0</v>
      </c>
      <c r="AK118" s="39">
        <f t="shared" si="29"/>
        <v>0</v>
      </c>
      <c r="AL118" s="39">
        <f t="shared" si="29"/>
        <v>0</v>
      </c>
      <c r="AM118" s="39">
        <f t="shared" si="29"/>
        <v>0</v>
      </c>
      <c r="AN118" s="39">
        <f t="shared" si="29"/>
        <v>0</v>
      </c>
      <c r="AO118" s="39">
        <f t="shared" si="29"/>
        <v>0</v>
      </c>
      <c r="AP118" s="39">
        <f t="shared" si="29"/>
        <v>0</v>
      </c>
      <c r="AQ118" s="39">
        <f t="shared" si="29"/>
        <v>0</v>
      </c>
      <c r="AR118" s="39">
        <f t="shared" si="29"/>
        <v>0</v>
      </c>
      <c r="AS118" s="39">
        <f t="shared" si="29"/>
        <v>0</v>
      </c>
      <c r="AT118" s="39">
        <f t="shared" si="29"/>
        <v>0</v>
      </c>
      <c r="AU118" s="39">
        <f t="shared" si="29"/>
        <v>12256798701</v>
      </c>
      <c r="AV118" s="39">
        <f t="shared" si="29"/>
        <v>0</v>
      </c>
      <c r="AW118" s="39">
        <f t="shared" si="29"/>
        <v>0</v>
      </c>
      <c r="AX118" s="39">
        <f t="shared" si="29"/>
        <v>0</v>
      </c>
      <c r="AY118" s="39">
        <f t="shared" si="29"/>
        <v>0</v>
      </c>
      <c r="AZ118" s="39">
        <f t="shared" si="29"/>
        <v>0</v>
      </c>
      <c r="BA118" s="39">
        <f t="shared" si="29"/>
        <v>0</v>
      </c>
      <c r="BB118" s="39">
        <f t="shared" si="29"/>
        <v>0</v>
      </c>
      <c r="BC118" s="39">
        <f t="shared" si="29"/>
        <v>0</v>
      </c>
      <c r="BD118" s="39">
        <f t="shared" si="29"/>
        <v>0</v>
      </c>
      <c r="BE118" s="39">
        <f t="shared" si="29"/>
        <v>0</v>
      </c>
      <c r="BF118" s="39">
        <f t="shared" si="29"/>
        <v>0</v>
      </c>
      <c r="BG118" s="39">
        <f t="shared" si="29"/>
        <v>0</v>
      </c>
      <c r="BH118" s="39">
        <f t="shared" si="29"/>
        <v>0</v>
      </c>
      <c r="BI118" s="39">
        <f t="shared" si="29"/>
        <v>0</v>
      </c>
      <c r="BJ118" s="39">
        <f t="shared" si="29"/>
        <v>0</v>
      </c>
      <c r="BK118" s="39">
        <f t="shared" si="29"/>
        <v>325979000</v>
      </c>
      <c r="BL118" s="39">
        <f t="shared" si="29"/>
        <v>10652176788</v>
      </c>
    </row>
    <row r="119" spans="1:64" ht="15.75">
      <c r="A119" s="10" t="s">
        <v>38</v>
      </c>
      <c r="B119" s="11" t="s">
        <v>58</v>
      </c>
      <c r="C119" s="46">
        <f aca="true" t="shared" si="30" ref="C119:C151">D119</f>
        <v>40570711511</v>
      </c>
      <c r="D119" s="46">
        <f aca="true" t="shared" si="31" ref="D119:D132">SUM(G119:BL119)</f>
        <v>40570711511</v>
      </c>
      <c r="E119" s="42"/>
      <c r="F119" s="46">
        <f>D119</f>
        <v>40570711511</v>
      </c>
      <c r="G119" s="38"/>
      <c r="H119" s="38"/>
      <c r="I119" s="38">
        <v>2034877032</v>
      </c>
      <c r="J119" s="38"/>
      <c r="K119" s="38"/>
      <c r="L119" s="38"/>
      <c r="M119" s="38"/>
      <c r="N119" s="38">
        <v>8736577429</v>
      </c>
      <c r="O119" s="38">
        <v>6564302561</v>
      </c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>
        <v>12256798701</v>
      </c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>
        <f>325979000</f>
        <v>325979000</v>
      </c>
      <c r="BL119" s="38">
        <f>10652176788</f>
        <v>10652176788</v>
      </c>
    </row>
    <row r="120" spans="1:64" ht="15.75">
      <c r="A120" s="10" t="s">
        <v>39</v>
      </c>
      <c r="B120" s="11" t="s">
        <v>59</v>
      </c>
      <c r="C120" s="46">
        <f t="shared" si="30"/>
        <v>0</v>
      </c>
      <c r="D120" s="46">
        <f t="shared" si="31"/>
        <v>0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64" s="20" customFormat="1" ht="15.75">
      <c r="A121" s="7">
        <v>7</v>
      </c>
      <c r="B121" s="8" t="s">
        <v>40</v>
      </c>
      <c r="C121" s="39">
        <f t="shared" si="30"/>
        <v>0</v>
      </c>
      <c r="D121" s="39">
        <f t="shared" si="31"/>
        <v>0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</row>
    <row r="122" spans="1:64" ht="15.75">
      <c r="A122" s="10" t="s">
        <v>41</v>
      </c>
      <c r="B122" s="11" t="s">
        <v>58</v>
      </c>
      <c r="C122" s="46">
        <f t="shared" si="30"/>
        <v>0</v>
      </c>
      <c r="D122" s="46">
        <f t="shared" si="31"/>
        <v>0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64" ht="15.75">
      <c r="A123" s="10" t="s">
        <v>42</v>
      </c>
      <c r="B123" s="11" t="s">
        <v>59</v>
      </c>
      <c r="C123" s="46">
        <f t="shared" si="30"/>
        <v>0</v>
      </c>
      <c r="D123" s="46">
        <f t="shared" si="31"/>
        <v>0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4" s="20" customFormat="1" ht="15.75">
      <c r="A124" s="7">
        <v>8</v>
      </c>
      <c r="B124" s="8" t="s">
        <v>43</v>
      </c>
      <c r="C124" s="39">
        <f t="shared" si="30"/>
        <v>0</v>
      </c>
      <c r="D124" s="39">
        <f t="shared" si="31"/>
        <v>0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</row>
    <row r="125" spans="1:64" ht="15.75">
      <c r="A125" s="10" t="s">
        <v>44</v>
      </c>
      <c r="B125" s="11" t="s">
        <v>58</v>
      </c>
      <c r="C125" s="46">
        <f t="shared" si="30"/>
        <v>0</v>
      </c>
      <c r="D125" s="46">
        <f t="shared" si="31"/>
        <v>0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64" ht="15.75">
      <c r="A126" s="10" t="s">
        <v>45</v>
      </c>
      <c r="B126" s="11" t="s">
        <v>59</v>
      </c>
      <c r="C126" s="46">
        <f t="shared" si="30"/>
        <v>0</v>
      </c>
      <c r="D126" s="46">
        <f t="shared" si="31"/>
        <v>0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1:64" s="20" customFormat="1" ht="31.5">
      <c r="A127" s="7">
        <v>9</v>
      </c>
      <c r="B127" s="8" t="s">
        <v>46</v>
      </c>
      <c r="C127" s="39">
        <f t="shared" si="30"/>
        <v>0</v>
      </c>
      <c r="D127" s="39">
        <f t="shared" si="31"/>
        <v>0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</row>
    <row r="128" spans="1:64" ht="15.75">
      <c r="A128" s="10" t="s">
        <v>47</v>
      </c>
      <c r="B128" s="11" t="s">
        <v>58</v>
      </c>
      <c r="C128" s="46">
        <f t="shared" si="30"/>
        <v>0</v>
      </c>
      <c r="D128" s="46">
        <f t="shared" si="31"/>
        <v>0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64" ht="15.75">
      <c r="A129" s="10" t="s">
        <v>48</v>
      </c>
      <c r="B129" s="11" t="s">
        <v>59</v>
      </c>
      <c r="C129" s="46">
        <f t="shared" si="30"/>
        <v>0</v>
      </c>
      <c r="D129" s="46">
        <f t="shared" si="31"/>
        <v>0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</row>
    <row r="130" spans="1:64" s="20" customFormat="1" ht="15.75">
      <c r="A130" s="7">
        <v>10</v>
      </c>
      <c r="B130" s="8" t="s">
        <v>49</v>
      </c>
      <c r="C130" s="39">
        <f t="shared" si="30"/>
        <v>0</v>
      </c>
      <c r="D130" s="39">
        <f t="shared" si="31"/>
        <v>0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5.75">
      <c r="A131" s="10" t="s">
        <v>50</v>
      </c>
      <c r="B131" s="11" t="s">
        <v>58</v>
      </c>
      <c r="C131" s="46">
        <f t="shared" si="30"/>
        <v>0</v>
      </c>
      <c r="D131" s="46">
        <f t="shared" si="31"/>
        <v>0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64" ht="15.75">
      <c r="A132" s="10" t="s">
        <v>51</v>
      </c>
      <c r="B132" s="11" t="s">
        <v>59</v>
      </c>
      <c r="C132" s="46">
        <f t="shared" si="30"/>
        <v>0</v>
      </c>
      <c r="D132" s="46">
        <f t="shared" si="31"/>
        <v>0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</row>
    <row r="133" spans="1:64" s="20" customFormat="1" ht="15.75">
      <c r="A133" s="7" t="s">
        <v>52</v>
      </c>
      <c r="B133" s="8" t="s">
        <v>60</v>
      </c>
      <c r="C133" s="39">
        <f>C149</f>
        <v>10712161365</v>
      </c>
      <c r="D133" s="39">
        <f>D149</f>
        <v>10712161365</v>
      </c>
      <c r="E133" s="39">
        <f aca="true" t="shared" si="32" ref="E133:BL133">E149</f>
        <v>0</v>
      </c>
      <c r="F133" s="39">
        <f t="shared" si="32"/>
        <v>10712161365</v>
      </c>
      <c r="G133" s="39">
        <f t="shared" si="32"/>
        <v>0</v>
      </c>
      <c r="H133" s="39">
        <f t="shared" si="32"/>
        <v>0</v>
      </c>
      <c r="I133" s="39">
        <f t="shared" si="32"/>
        <v>0</v>
      </c>
      <c r="J133" s="39">
        <f t="shared" si="32"/>
        <v>0</v>
      </c>
      <c r="K133" s="39">
        <f t="shared" si="32"/>
        <v>0</v>
      </c>
      <c r="L133" s="39">
        <f t="shared" si="32"/>
        <v>1136204200</v>
      </c>
      <c r="M133" s="39">
        <f t="shared" si="32"/>
        <v>0</v>
      </c>
      <c r="N133" s="39">
        <f t="shared" si="32"/>
        <v>2310000000</v>
      </c>
      <c r="O133" s="39">
        <f t="shared" si="32"/>
        <v>0</v>
      </c>
      <c r="P133" s="39">
        <f t="shared" si="32"/>
        <v>7265957165</v>
      </c>
      <c r="Q133" s="39">
        <f t="shared" si="32"/>
        <v>0</v>
      </c>
      <c r="R133" s="39">
        <f t="shared" si="32"/>
        <v>0</v>
      </c>
      <c r="S133" s="39">
        <f t="shared" si="32"/>
        <v>0</v>
      </c>
      <c r="T133" s="39">
        <f t="shared" si="32"/>
        <v>0</v>
      </c>
      <c r="U133" s="39">
        <f t="shared" si="32"/>
        <v>0</v>
      </c>
      <c r="V133" s="39">
        <f t="shared" si="32"/>
        <v>0</v>
      </c>
      <c r="W133" s="39">
        <f t="shared" si="32"/>
        <v>0</v>
      </c>
      <c r="X133" s="39">
        <f t="shared" si="32"/>
        <v>0</v>
      </c>
      <c r="Y133" s="39">
        <f t="shared" si="32"/>
        <v>0</v>
      </c>
      <c r="Z133" s="39">
        <f t="shared" si="32"/>
        <v>0</v>
      </c>
      <c r="AA133" s="39">
        <f t="shared" si="32"/>
        <v>0</v>
      </c>
      <c r="AB133" s="39">
        <f t="shared" si="32"/>
        <v>0</v>
      </c>
      <c r="AC133" s="39">
        <f t="shared" si="32"/>
        <v>0</v>
      </c>
      <c r="AD133" s="39">
        <f t="shared" si="32"/>
        <v>0</v>
      </c>
      <c r="AE133" s="39">
        <f t="shared" si="32"/>
        <v>0</v>
      </c>
      <c r="AF133" s="39">
        <f t="shared" si="32"/>
        <v>0</v>
      </c>
      <c r="AG133" s="39">
        <f t="shared" si="32"/>
        <v>0</v>
      </c>
      <c r="AH133" s="39">
        <f t="shared" si="32"/>
        <v>0</v>
      </c>
      <c r="AI133" s="39">
        <f t="shared" si="32"/>
        <v>0</v>
      </c>
      <c r="AJ133" s="39">
        <f t="shared" si="32"/>
        <v>0</v>
      </c>
      <c r="AK133" s="39">
        <f t="shared" si="32"/>
        <v>0</v>
      </c>
      <c r="AL133" s="39">
        <f t="shared" si="32"/>
        <v>0</v>
      </c>
      <c r="AM133" s="39">
        <f t="shared" si="32"/>
        <v>0</v>
      </c>
      <c r="AN133" s="39">
        <f t="shared" si="32"/>
        <v>0</v>
      </c>
      <c r="AO133" s="39">
        <f t="shared" si="32"/>
        <v>0</v>
      </c>
      <c r="AP133" s="39">
        <f t="shared" si="32"/>
        <v>0</v>
      </c>
      <c r="AQ133" s="39">
        <f t="shared" si="32"/>
        <v>0</v>
      </c>
      <c r="AR133" s="39">
        <f t="shared" si="32"/>
        <v>0</v>
      </c>
      <c r="AS133" s="39">
        <f t="shared" si="32"/>
        <v>0</v>
      </c>
      <c r="AT133" s="39">
        <f t="shared" si="32"/>
        <v>0</v>
      </c>
      <c r="AU133" s="39">
        <f t="shared" si="32"/>
        <v>0</v>
      </c>
      <c r="AV133" s="39">
        <f t="shared" si="32"/>
        <v>0</v>
      </c>
      <c r="AW133" s="39">
        <f t="shared" si="32"/>
        <v>0</v>
      </c>
      <c r="AX133" s="39">
        <f t="shared" si="32"/>
        <v>0</v>
      </c>
      <c r="AY133" s="39">
        <f t="shared" si="32"/>
        <v>0</v>
      </c>
      <c r="AZ133" s="39">
        <f t="shared" si="32"/>
        <v>0</v>
      </c>
      <c r="BA133" s="39">
        <f t="shared" si="32"/>
        <v>0</v>
      </c>
      <c r="BB133" s="39">
        <f t="shared" si="32"/>
        <v>0</v>
      </c>
      <c r="BC133" s="39">
        <f t="shared" si="32"/>
        <v>0</v>
      </c>
      <c r="BD133" s="39">
        <f t="shared" si="32"/>
        <v>0</v>
      </c>
      <c r="BE133" s="39">
        <f t="shared" si="32"/>
        <v>0</v>
      </c>
      <c r="BF133" s="39">
        <f t="shared" si="32"/>
        <v>0</v>
      </c>
      <c r="BG133" s="39">
        <f t="shared" si="32"/>
        <v>0</v>
      </c>
      <c r="BH133" s="39">
        <f t="shared" si="32"/>
        <v>0</v>
      </c>
      <c r="BI133" s="39">
        <f t="shared" si="32"/>
        <v>0</v>
      </c>
      <c r="BJ133" s="39">
        <f t="shared" si="32"/>
        <v>0</v>
      </c>
      <c r="BK133" s="39">
        <f t="shared" si="32"/>
        <v>0</v>
      </c>
      <c r="BL133" s="39">
        <f t="shared" si="32"/>
        <v>0</v>
      </c>
    </row>
    <row r="134" spans="1:64" s="20" customFormat="1" ht="15.75">
      <c r="A134" s="7">
        <v>1</v>
      </c>
      <c r="B134" s="8" t="s">
        <v>14</v>
      </c>
      <c r="C134" s="39">
        <f t="shared" si="30"/>
        <v>0</v>
      </c>
      <c r="D134" s="39">
        <f aca="true" t="shared" si="33" ref="D134:D148">SUM(G134:BL134)</f>
        <v>0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</row>
    <row r="135" spans="1:64" ht="15.75">
      <c r="A135" s="10" t="s">
        <v>15</v>
      </c>
      <c r="B135" s="11" t="s">
        <v>58</v>
      </c>
      <c r="C135" s="46">
        <f t="shared" si="30"/>
        <v>0</v>
      </c>
      <c r="D135" s="46">
        <f t="shared" si="33"/>
        <v>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</row>
    <row r="136" spans="1:64" ht="15.75">
      <c r="A136" s="10" t="s">
        <v>16</v>
      </c>
      <c r="B136" s="11" t="s">
        <v>59</v>
      </c>
      <c r="C136" s="46">
        <f t="shared" si="30"/>
        <v>0</v>
      </c>
      <c r="D136" s="46">
        <f t="shared" si="33"/>
        <v>0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64" s="20" customFormat="1" ht="15.75">
      <c r="A137" s="12">
        <v>2</v>
      </c>
      <c r="B137" s="8" t="s">
        <v>18</v>
      </c>
      <c r="C137" s="39">
        <f t="shared" si="30"/>
        <v>0</v>
      </c>
      <c r="D137" s="39">
        <f t="shared" si="33"/>
        <v>0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</row>
    <row r="138" spans="1:64" ht="15.75">
      <c r="A138" s="10" t="s">
        <v>19</v>
      </c>
      <c r="B138" s="11" t="s">
        <v>58</v>
      </c>
      <c r="C138" s="46">
        <f t="shared" si="30"/>
        <v>0</v>
      </c>
      <c r="D138" s="46">
        <f t="shared" si="33"/>
        <v>0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64" ht="15.75">
      <c r="A139" s="10" t="s">
        <v>24</v>
      </c>
      <c r="B139" s="11" t="s">
        <v>59</v>
      </c>
      <c r="C139" s="46">
        <f t="shared" si="30"/>
        <v>0</v>
      </c>
      <c r="D139" s="46">
        <f t="shared" si="33"/>
        <v>0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</row>
    <row r="140" spans="1:64" s="20" customFormat="1" ht="15.75">
      <c r="A140" s="7">
        <v>3</v>
      </c>
      <c r="B140" s="8" t="s">
        <v>27</v>
      </c>
      <c r="C140" s="39">
        <f t="shared" si="30"/>
        <v>0</v>
      </c>
      <c r="D140" s="39">
        <f t="shared" si="33"/>
        <v>0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</row>
    <row r="141" spans="1:64" ht="15.75">
      <c r="A141" s="10" t="s">
        <v>28</v>
      </c>
      <c r="B141" s="11" t="s">
        <v>58</v>
      </c>
      <c r="C141" s="46">
        <f t="shared" si="30"/>
        <v>0</v>
      </c>
      <c r="D141" s="46">
        <f t="shared" si="33"/>
        <v>0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</row>
    <row r="142" spans="1:64" ht="15.75">
      <c r="A142" s="10" t="s">
        <v>30</v>
      </c>
      <c r="B142" s="11" t="s">
        <v>59</v>
      </c>
      <c r="C142" s="46">
        <f t="shared" si="30"/>
        <v>0</v>
      </c>
      <c r="D142" s="46">
        <f t="shared" si="33"/>
        <v>0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64" s="20" customFormat="1" ht="15.75">
      <c r="A143" s="7">
        <v>4</v>
      </c>
      <c r="B143" s="8" t="s">
        <v>31</v>
      </c>
      <c r="C143" s="39">
        <f t="shared" si="30"/>
        <v>0</v>
      </c>
      <c r="D143" s="39">
        <f t="shared" si="33"/>
        <v>0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</row>
    <row r="144" spans="1:64" ht="15.75">
      <c r="A144" s="10" t="s">
        <v>32</v>
      </c>
      <c r="B144" s="11" t="s">
        <v>58</v>
      </c>
      <c r="C144" s="46">
        <f t="shared" si="30"/>
        <v>0</v>
      </c>
      <c r="D144" s="46">
        <f t="shared" si="33"/>
        <v>0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64" ht="15.75">
      <c r="A145" s="10" t="s">
        <v>33</v>
      </c>
      <c r="B145" s="11" t="s">
        <v>59</v>
      </c>
      <c r="C145" s="46">
        <f t="shared" si="30"/>
        <v>0</v>
      </c>
      <c r="D145" s="46">
        <f t="shared" si="33"/>
        <v>0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</row>
    <row r="146" spans="1:64" s="20" customFormat="1" ht="15.75">
      <c r="A146" s="7">
        <v>5</v>
      </c>
      <c r="B146" s="8" t="s">
        <v>34</v>
      </c>
      <c r="C146" s="39">
        <f t="shared" si="30"/>
        <v>0</v>
      </c>
      <c r="D146" s="39">
        <f t="shared" si="33"/>
        <v>0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</row>
    <row r="147" spans="1:64" ht="15.75">
      <c r="A147" s="10" t="s">
        <v>35</v>
      </c>
      <c r="B147" s="11" t="s">
        <v>58</v>
      </c>
      <c r="C147" s="46">
        <f t="shared" si="30"/>
        <v>0</v>
      </c>
      <c r="D147" s="46">
        <f t="shared" si="33"/>
        <v>0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</row>
    <row r="148" spans="1:64" ht="15.75">
      <c r="A148" s="10" t="s">
        <v>24</v>
      </c>
      <c r="B148" s="11" t="s">
        <v>59</v>
      </c>
      <c r="C148" s="46">
        <f t="shared" si="30"/>
        <v>0</v>
      </c>
      <c r="D148" s="46">
        <f t="shared" si="33"/>
        <v>0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64" s="20" customFormat="1" ht="15.75">
      <c r="A149" s="7">
        <v>6</v>
      </c>
      <c r="B149" s="8" t="s">
        <v>37</v>
      </c>
      <c r="C149" s="39">
        <f t="shared" si="30"/>
        <v>10712161365</v>
      </c>
      <c r="D149" s="39">
        <f>D150+D151</f>
        <v>10712161365</v>
      </c>
      <c r="E149" s="39">
        <f aca="true" t="shared" si="34" ref="E149:BL149">E150+E151</f>
        <v>0</v>
      </c>
      <c r="F149" s="39">
        <f t="shared" si="34"/>
        <v>10712161365</v>
      </c>
      <c r="G149" s="39">
        <f t="shared" si="34"/>
        <v>0</v>
      </c>
      <c r="H149" s="39">
        <f t="shared" si="34"/>
        <v>0</v>
      </c>
      <c r="I149" s="39">
        <f t="shared" si="34"/>
        <v>0</v>
      </c>
      <c r="J149" s="39">
        <f t="shared" si="34"/>
        <v>0</v>
      </c>
      <c r="K149" s="39">
        <f t="shared" si="34"/>
        <v>0</v>
      </c>
      <c r="L149" s="39">
        <f t="shared" si="34"/>
        <v>1136204200</v>
      </c>
      <c r="M149" s="39">
        <f t="shared" si="34"/>
        <v>0</v>
      </c>
      <c r="N149" s="39">
        <f t="shared" si="34"/>
        <v>2310000000</v>
      </c>
      <c r="O149" s="39">
        <f t="shared" si="34"/>
        <v>0</v>
      </c>
      <c r="P149" s="39">
        <f t="shared" si="34"/>
        <v>7265957165</v>
      </c>
      <c r="Q149" s="39">
        <f t="shared" si="34"/>
        <v>0</v>
      </c>
      <c r="R149" s="39">
        <f t="shared" si="34"/>
        <v>0</v>
      </c>
      <c r="S149" s="39">
        <f t="shared" si="34"/>
        <v>0</v>
      </c>
      <c r="T149" s="39">
        <f t="shared" si="34"/>
        <v>0</v>
      </c>
      <c r="U149" s="39">
        <f t="shared" si="34"/>
        <v>0</v>
      </c>
      <c r="V149" s="39">
        <f t="shared" si="34"/>
        <v>0</v>
      </c>
      <c r="W149" s="39">
        <f t="shared" si="34"/>
        <v>0</v>
      </c>
      <c r="X149" s="39">
        <f t="shared" si="34"/>
        <v>0</v>
      </c>
      <c r="Y149" s="39">
        <f t="shared" si="34"/>
        <v>0</v>
      </c>
      <c r="Z149" s="39">
        <f t="shared" si="34"/>
        <v>0</v>
      </c>
      <c r="AA149" s="39">
        <f t="shared" si="34"/>
        <v>0</v>
      </c>
      <c r="AB149" s="39">
        <f t="shared" si="34"/>
        <v>0</v>
      </c>
      <c r="AC149" s="39">
        <f t="shared" si="34"/>
        <v>0</v>
      </c>
      <c r="AD149" s="39">
        <f t="shared" si="34"/>
        <v>0</v>
      </c>
      <c r="AE149" s="39">
        <f t="shared" si="34"/>
        <v>0</v>
      </c>
      <c r="AF149" s="39">
        <f t="shared" si="34"/>
        <v>0</v>
      </c>
      <c r="AG149" s="39">
        <f t="shared" si="34"/>
        <v>0</v>
      </c>
      <c r="AH149" s="39">
        <f t="shared" si="34"/>
        <v>0</v>
      </c>
      <c r="AI149" s="39">
        <f t="shared" si="34"/>
        <v>0</v>
      </c>
      <c r="AJ149" s="39">
        <f t="shared" si="34"/>
        <v>0</v>
      </c>
      <c r="AK149" s="39">
        <f t="shared" si="34"/>
        <v>0</v>
      </c>
      <c r="AL149" s="39">
        <f t="shared" si="34"/>
        <v>0</v>
      </c>
      <c r="AM149" s="39">
        <f t="shared" si="34"/>
        <v>0</v>
      </c>
      <c r="AN149" s="39">
        <f t="shared" si="34"/>
        <v>0</v>
      </c>
      <c r="AO149" s="39">
        <f t="shared" si="34"/>
        <v>0</v>
      </c>
      <c r="AP149" s="39">
        <f t="shared" si="34"/>
        <v>0</v>
      </c>
      <c r="AQ149" s="39">
        <f t="shared" si="34"/>
        <v>0</v>
      </c>
      <c r="AR149" s="39">
        <f t="shared" si="34"/>
        <v>0</v>
      </c>
      <c r="AS149" s="39">
        <f t="shared" si="34"/>
        <v>0</v>
      </c>
      <c r="AT149" s="39">
        <f t="shared" si="34"/>
        <v>0</v>
      </c>
      <c r="AU149" s="39">
        <f t="shared" si="34"/>
        <v>0</v>
      </c>
      <c r="AV149" s="39">
        <f t="shared" si="34"/>
        <v>0</v>
      </c>
      <c r="AW149" s="39">
        <f t="shared" si="34"/>
        <v>0</v>
      </c>
      <c r="AX149" s="39">
        <f t="shared" si="34"/>
        <v>0</v>
      </c>
      <c r="AY149" s="39">
        <f t="shared" si="34"/>
        <v>0</v>
      </c>
      <c r="AZ149" s="39">
        <f t="shared" si="34"/>
        <v>0</v>
      </c>
      <c r="BA149" s="39">
        <f t="shared" si="34"/>
        <v>0</v>
      </c>
      <c r="BB149" s="39">
        <f t="shared" si="34"/>
        <v>0</v>
      </c>
      <c r="BC149" s="39">
        <f t="shared" si="34"/>
        <v>0</v>
      </c>
      <c r="BD149" s="39">
        <f t="shared" si="34"/>
        <v>0</v>
      </c>
      <c r="BE149" s="39">
        <f t="shared" si="34"/>
        <v>0</v>
      </c>
      <c r="BF149" s="39">
        <f t="shared" si="34"/>
        <v>0</v>
      </c>
      <c r="BG149" s="39">
        <f t="shared" si="34"/>
        <v>0</v>
      </c>
      <c r="BH149" s="39">
        <f t="shared" si="34"/>
        <v>0</v>
      </c>
      <c r="BI149" s="39">
        <f t="shared" si="34"/>
        <v>0</v>
      </c>
      <c r="BJ149" s="39">
        <f t="shared" si="34"/>
        <v>0</v>
      </c>
      <c r="BK149" s="39">
        <f t="shared" si="34"/>
        <v>0</v>
      </c>
      <c r="BL149" s="39">
        <f t="shared" si="34"/>
        <v>0</v>
      </c>
    </row>
    <row r="150" spans="1:64" ht="15.75">
      <c r="A150" s="10" t="s">
        <v>38</v>
      </c>
      <c r="B150" s="11" t="s">
        <v>58</v>
      </c>
      <c r="C150" s="46">
        <f t="shared" si="30"/>
        <v>10712161365</v>
      </c>
      <c r="D150" s="46">
        <f>SUM(G150:BL150)</f>
        <v>10712161365</v>
      </c>
      <c r="E150" s="42"/>
      <c r="F150" s="46">
        <f>D150</f>
        <v>10712161365</v>
      </c>
      <c r="G150" s="38"/>
      <c r="H150" s="38"/>
      <c r="I150" s="38"/>
      <c r="J150" s="38"/>
      <c r="K150" s="38"/>
      <c r="L150" s="38">
        <v>1136204200</v>
      </c>
      <c r="M150" s="38"/>
      <c r="N150" s="38">
        <v>2310000000</v>
      </c>
      <c r="O150" s="38"/>
      <c r="P150" s="38">
        <v>7265957165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</row>
    <row r="151" spans="1:64" ht="15.75">
      <c r="A151" s="10" t="s">
        <v>39</v>
      </c>
      <c r="B151" s="11" t="s">
        <v>59</v>
      </c>
      <c r="C151" s="46">
        <f t="shared" si="30"/>
        <v>0</v>
      </c>
      <c r="D151" s="46">
        <f>SUM(G151:BL151)</f>
        <v>0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</row>
    <row r="152" spans="1:64" s="20" customFormat="1" ht="15.75">
      <c r="A152" s="7">
        <v>7</v>
      </c>
      <c r="B152" s="8" t="s">
        <v>40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</row>
    <row r="153" spans="1:64" ht="15.75">
      <c r="A153" s="10" t="s">
        <v>41</v>
      </c>
      <c r="B153" s="11" t="s">
        <v>58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</row>
    <row r="154" spans="1:64" ht="15.75">
      <c r="A154" s="10" t="s">
        <v>42</v>
      </c>
      <c r="B154" s="11" t="s">
        <v>59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</row>
    <row r="155" spans="1:64" s="20" customFormat="1" ht="15.75">
      <c r="A155" s="7">
        <v>8</v>
      </c>
      <c r="B155" s="8" t="s">
        <v>43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</row>
    <row r="156" spans="1:64" ht="15.75">
      <c r="A156" s="10" t="s">
        <v>44</v>
      </c>
      <c r="B156" s="11" t="s">
        <v>58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</row>
    <row r="157" spans="1:64" ht="15.75">
      <c r="A157" s="10" t="s">
        <v>45</v>
      </c>
      <c r="B157" s="11" t="s">
        <v>59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64" s="20" customFormat="1" ht="31.5">
      <c r="A158" s="7">
        <v>9</v>
      </c>
      <c r="B158" s="8" t="s">
        <v>46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</row>
    <row r="159" spans="1:64" ht="15.75">
      <c r="A159" s="10" t="s">
        <v>47</v>
      </c>
      <c r="B159" s="11" t="s">
        <v>58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64" ht="15.75">
      <c r="A160" s="10" t="s">
        <v>48</v>
      </c>
      <c r="B160" s="11" t="s">
        <v>59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</row>
    <row r="161" spans="1:64" s="20" customFormat="1" ht="15.75">
      <c r="A161" s="7">
        <v>10</v>
      </c>
      <c r="B161" s="8" t="s">
        <v>49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</row>
    <row r="162" spans="1:64" ht="15.75">
      <c r="A162" s="10" t="s">
        <v>50</v>
      </c>
      <c r="B162" s="11" t="s">
        <v>58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ht="15.75">
      <c r="A163" s="10" t="s">
        <v>51</v>
      </c>
      <c r="B163" s="11" t="s">
        <v>59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3:4" ht="15.75">
      <c r="C164" s="22"/>
      <c r="D164" s="22"/>
    </row>
    <row r="165" spans="3:4" ht="15.75">
      <c r="C165" s="22"/>
      <c r="D165" s="22"/>
    </row>
    <row r="166" spans="3:4" ht="15.75">
      <c r="C166" s="22"/>
      <c r="D166" s="22"/>
    </row>
    <row r="167" spans="3:4" ht="15.75">
      <c r="C167" s="22"/>
      <c r="D167" s="22"/>
    </row>
    <row r="168" spans="3:4" ht="15.75">
      <c r="C168" s="22"/>
      <c r="D168" s="22"/>
    </row>
    <row r="169" spans="3:4" ht="15.75">
      <c r="C169" s="22"/>
      <c r="D169" s="22"/>
    </row>
    <row r="170" spans="3:4" ht="15.75">
      <c r="C170" s="22"/>
      <c r="D170" s="22"/>
    </row>
    <row r="171" spans="3:4" ht="15.75">
      <c r="C171" s="22"/>
      <c r="D171" s="22"/>
    </row>
    <row r="172" spans="3:4" ht="15.75">
      <c r="C172" s="22"/>
      <c r="D172" s="22"/>
    </row>
    <row r="173" spans="3:4" ht="15.75">
      <c r="C173" s="22"/>
      <c r="D173" s="22"/>
    </row>
    <row r="174" spans="3:4" ht="15.75">
      <c r="C174" s="22"/>
      <c r="D174" s="22"/>
    </row>
    <row r="175" spans="3:4" ht="15.75">
      <c r="C175" s="22"/>
      <c r="D175" s="22"/>
    </row>
    <row r="176" spans="3:4" ht="15.75">
      <c r="C176" s="22"/>
      <c r="D176" s="22"/>
    </row>
    <row r="177" spans="3:4" ht="15.75">
      <c r="C177" s="22"/>
      <c r="D177" s="22"/>
    </row>
  </sheetData>
  <sheetProtection/>
  <mergeCells count="5">
    <mergeCell ref="C5:D5"/>
    <mergeCell ref="E5:F5"/>
    <mergeCell ref="A3:I3"/>
    <mergeCell ref="A2:I2"/>
    <mergeCell ref="H5:I5"/>
  </mergeCells>
  <printOptions/>
  <pageMargins left="0" right="0" top="0.35433070866141736" bottom="0.39" header="0.31496062992125984" footer="0.17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Duy, Phan Nguyen Anh</dc:creator>
  <cp:keywords/>
  <dc:description/>
  <cp:lastModifiedBy>CIC</cp:lastModifiedBy>
  <cp:lastPrinted>2020-08-16T07:12:11Z</cp:lastPrinted>
  <dcterms:created xsi:type="dcterms:W3CDTF">2020-05-06T10:20:03Z</dcterms:created>
  <dcterms:modified xsi:type="dcterms:W3CDTF">2020-08-20T09:30:57Z</dcterms:modified>
  <cp:category/>
  <cp:version/>
  <cp:contentType/>
  <cp:contentStatus/>
</cp:coreProperties>
</file>